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vnueduvn-my.sharepoint.com/personal/nthue153_vnu_edu_vn/Documents/CTSV/CTSV/CTSV/điểm rèn luyện/ĐRL/ĐRL 2025-2026/HĐ/Họp HĐ/"/>
    </mc:Choice>
  </mc:AlternateContent>
  <xr:revisionPtr revIDLastSave="491" documentId="13_ncr:1_{AE61ADDE-44DE-4984-9F59-25D1BC271F93}" xr6:coauthVersionLast="47" xr6:coauthVersionMax="47" xr10:uidLastSave="{D4B22242-53CD-41E2-A49B-DBAE4F72973C}"/>
  <bookViews>
    <workbookView xWindow="-120" yWindow="-120" windowWidth="29040" windowHeight="15720" activeTab="11" xr2:uid="{00000000-000D-0000-FFFF-FFFF00000000}"/>
  </bookViews>
  <sheets>
    <sheet name="K66CN" sheetId="10" r:id="rId1"/>
    <sheet name="K67CN" sheetId="35" r:id="rId2"/>
    <sheet name="K67CS1" sheetId="36" r:id="rId3"/>
    <sheet name="K67CS2" sheetId="37" r:id="rId4"/>
    <sheet name="K67CS3" sheetId="38" r:id="rId5"/>
    <sheet name="K67CS4" sheetId="39" r:id="rId6"/>
    <sheet name="K67IS" sheetId="40" r:id="rId7"/>
    <sheet name="K67IT1" sheetId="41" r:id="rId8"/>
    <sheet name="K67IT2" sheetId="42" r:id="rId9"/>
    <sheet name="K67IT15" sheetId="43" r:id="rId10"/>
    <sheet name="K67IT20" sheetId="44" r:id="rId11"/>
    <sheet name="Thống kê khoa CNTT" sheetId="34" r:id="rId12"/>
  </sheets>
  <definedNames>
    <definedName name="_xlnm._FilterDatabase" localSheetId="0" hidden="1">K66CN!$A$12:$K$46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34" l="1"/>
  <c r="H21" i="34"/>
  <c r="F21" i="34"/>
  <c r="P21" i="34"/>
  <c r="N20" i="34"/>
  <c r="L20" i="34"/>
  <c r="J20" i="34"/>
  <c r="H20" i="34"/>
  <c r="F20" i="34"/>
  <c r="D20" i="34"/>
  <c r="C20" i="34"/>
  <c r="K14" i="44"/>
  <c r="K15" i="44"/>
  <c r="K16" i="44"/>
  <c r="K17" i="44"/>
  <c r="K18" i="44"/>
  <c r="K19" i="44"/>
  <c r="K20" i="44"/>
  <c r="K21" i="44"/>
  <c r="K22" i="44"/>
  <c r="K23" i="44"/>
  <c r="K24" i="44"/>
  <c r="K25" i="44"/>
  <c r="K26" i="44"/>
  <c r="K27" i="44"/>
  <c r="K28" i="44"/>
  <c r="K13" i="44"/>
  <c r="I14" i="44"/>
  <c r="I15" i="44"/>
  <c r="I16" i="44"/>
  <c r="I17" i="44"/>
  <c r="I18" i="44"/>
  <c r="I19" i="44"/>
  <c r="I20" i="44"/>
  <c r="I21" i="44"/>
  <c r="I22" i="44"/>
  <c r="I23" i="44"/>
  <c r="I24" i="44"/>
  <c r="I25" i="44"/>
  <c r="I26" i="44"/>
  <c r="I27" i="44"/>
  <c r="I28" i="44"/>
  <c r="I13" i="44"/>
  <c r="H14" i="34"/>
  <c r="F14" i="34"/>
  <c r="D14" i="34"/>
  <c r="C14" i="34"/>
  <c r="I14" i="38"/>
  <c r="I15" i="38"/>
  <c r="I16" i="38"/>
  <c r="I17" i="38"/>
  <c r="I18" i="38"/>
  <c r="I19" i="38"/>
  <c r="I20" i="38"/>
  <c r="I21" i="38"/>
  <c r="I22" i="38"/>
  <c r="I23" i="38"/>
  <c r="I13" i="38"/>
  <c r="H20" i="38"/>
  <c r="G20" i="38"/>
  <c r="F20" i="38"/>
  <c r="F15" i="38"/>
  <c r="G15" i="38" s="1"/>
  <c r="F16" i="38"/>
  <c r="G16" i="38" s="1"/>
  <c r="F17" i="38"/>
  <c r="G17" i="38" s="1"/>
  <c r="F18" i="38"/>
  <c r="G18" i="38" s="1"/>
  <c r="F14" i="38"/>
  <c r="G14" i="38" s="1"/>
  <c r="K14" i="38"/>
  <c r="K15" i="38"/>
  <c r="K16" i="38"/>
  <c r="K17" i="38"/>
  <c r="K18" i="38"/>
  <c r="K19" i="38"/>
  <c r="K20" i="38"/>
  <c r="K21" i="38"/>
  <c r="K22" i="38"/>
  <c r="K23" i="38"/>
  <c r="K13" i="38"/>
  <c r="H15" i="38"/>
  <c r="H16" i="38"/>
  <c r="H17" i="38"/>
  <c r="H18" i="38"/>
  <c r="H14" i="38"/>
  <c r="F13" i="38"/>
  <c r="C10" i="34"/>
  <c r="M10" i="34"/>
  <c r="K10" i="34"/>
  <c r="I10" i="34"/>
  <c r="G10" i="34"/>
  <c r="E10" i="34"/>
  <c r="C19" i="34"/>
  <c r="C18" i="34"/>
  <c r="C17" i="34"/>
  <c r="C16" i="34"/>
  <c r="C15" i="34"/>
  <c r="C13" i="34"/>
  <c r="C12" i="34"/>
  <c r="C11" i="34"/>
  <c r="K14" i="43"/>
  <c r="K15" i="43"/>
  <c r="K16" i="43"/>
  <c r="K13" i="43"/>
  <c r="N19" i="34" s="1"/>
  <c r="I14" i="43"/>
  <c r="I15" i="43"/>
  <c r="I16" i="43"/>
  <c r="I13" i="43"/>
  <c r="K14" i="42"/>
  <c r="K15" i="42"/>
  <c r="K16" i="42"/>
  <c r="K17" i="42"/>
  <c r="K18" i="42"/>
  <c r="K13" i="42"/>
  <c r="N18" i="34" s="1"/>
  <c r="I14" i="42"/>
  <c r="I15" i="42"/>
  <c r="I16" i="42"/>
  <c r="I17" i="42"/>
  <c r="I18" i="42"/>
  <c r="I13" i="42"/>
  <c r="K14" i="41"/>
  <c r="K15" i="41"/>
  <c r="K16" i="41"/>
  <c r="K17" i="41"/>
  <c r="K18" i="41"/>
  <c r="K13" i="41"/>
  <c r="N17" i="34" s="1"/>
  <c r="I14" i="41"/>
  <c r="I15" i="41"/>
  <c r="I16" i="41"/>
  <c r="I17" i="41"/>
  <c r="I18" i="41"/>
  <c r="I13" i="41"/>
  <c r="K14" i="40"/>
  <c r="K15" i="40"/>
  <c r="K13" i="40"/>
  <c r="N16" i="34" s="1"/>
  <c r="I14" i="40"/>
  <c r="I15" i="40"/>
  <c r="I13" i="40"/>
  <c r="K14" i="39"/>
  <c r="K15" i="39"/>
  <c r="K16" i="39"/>
  <c r="K17" i="39"/>
  <c r="K18" i="39"/>
  <c r="K19" i="39"/>
  <c r="K20" i="39"/>
  <c r="K21" i="39"/>
  <c r="I14" i="39"/>
  <c r="I15" i="39"/>
  <c r="I16" i="39"/>
  <c r="I17" i="39"/>
  <c r="I18" i="39"/>
  <c r="I19" i="39"/>
  <c r="I20" i="39"/>
  <c r="I21" i="39"/>
  <c r="K13" i="39"/>
  <c r="N15" i="34" s="1"/>
  <c r="I13" i="39"/>
  <c r="K14" i="37"/>
  <c r="K15" i="37"/>
  <c r="K16" i="37"/>
  <c r="K17" i="37"/>
  <c r="K18" i="37"/>
  <c r="K19" i="37"/>
  <c r="K20" i="37"/>
  <c r="K21" i="37"/>
  <c r="K13" i="37"/>
  <c r="I14" i="37"/>
  <c r="I15" i="37"/>
  <c r="I16" i="37"/>
  <c r="I17" i="37"/>
  <c r="I18" i="37"/>
  <c r="I19" i="37"/>
  <c r="I20" i="37"/>
  <c r="I21" i="37"/>
  <c r="I13" i="37"/>
  <c r="I14" i="36"/>
  <c r="I15" i="36"/>
  <c r="I16" i="36"/>
  <c r="I17" i="36"/>
  <c r="I18" i="36"/>
  <c r="K14" i="36"/>
  <c r="K15" i="36"/>
  <c r="K16" i="36"/>
  <c r="K17" i="36"/>
  <c r="K18" i="36"/>
  <c r="K13" i="36"/>
  <c r="N12" i="34" s="1"/>
  <c r="I13" i="36"/>
  <c r="I14" i="35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36" i="35"/>
  <c r="I37" i="35"/>
  <c r="K14" i="35"/>
  <c r="K15" i="35"/>
  <c r="K16" i="35"/>
  <c r="K17" i="35"/>
  <c r="K18" i="35"/>
  <c r="K19" i="35"/>
  <c r="K20" i="35"/>
  <c r="K21" i="35"/>
  <c r="K22" i="35"/>
  <c r="K23" i="35"/>
  <c r="K24" i="35"/>
  <c r="K25" i="35"/>
  <c r="K26" i="35"/>
  <c r="K27" i="35"/>
  <c r="K28" i="35"/>
  <c r="K29" i="35"/>
  <c r="K30" i="35"/>
  <c r="K31" i="35"/>
  <c r="K32" i="35"/>
  <c r="K33" i="35"/>
  <c r="K34" i="35"/>
  <c r="K35" i="35"/>
  <c r="K36" i="35"/>
  <c r="K37" i="35"/>
  <c r="K13" i="35"/>
  <c r="N11" i="34" s="1"/>
  <c r="O11" i="34" s="1"/>
  <c r="I13" i="35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5" i="10"/>
  <c r="K13" i="10"/>
  <c r="I13" i="10"/>
  <c r="J46" i="10"/>
  <c r="K46" i="10" s="1"/>
  <c r="J44" i="10"/>
  <c r="K44" i="10" s="1"/>
  <c r="O10" i="34"/>
  <c r="J13" i="34" l="1"/>
  <c r="M20" i="34"/>
  <c r="K20" i="34"/>
  <c r="I20" i="34"/>
  <c r="L19" i="34"/>
  <c r="M19" i="34" s="1"/>
  <c r="J19" i="34"/>
  <c r="K19" i="34" s="1"/>
  <c r="H19" i="34"/>
  <c r="I19" i="34" s="1"/>
  <c r="F19" i="34"/>
  <c r="G19" i="34" s="1"/>
  <c r="D19" i="34"/>
  <c r="L18" i="34"/>
  <c r="M18" i="34" s="1"/>
  <c r="J18" i="34"/>
  <c r="K18" i="34" s="1"/>
  <c r="H18" i="34"/>
  <c r="I18" i="34" s="1"/>
  <c r="F18" i="34"/>
  <c r="G18" i="34" s="1"/>
  <c r="D18" i="34"/>
  <c r="L17" i="34"/>
  <c r="H17" i="34"/>
  <c r="J17" i="34"/>
  <c r="F17" i="34"/>
  <c r="D17" i="34"/>
  <c r="L16" i="34"/>
  <c r="M16" i="34" s="1"/>
  <c r="J16" i="34"/>
  <c r="K16" i="34" s="1"/>
  <c r="H16" i="34"/>
  <c r="I16" i="34" s="1"/>
  <c r="F16" i="34"/>
  <c r="G16" i="34" s="1"/>
  <c r="D16" i="34"/>
  <c r="L15" i="34"/>
  <c r="J15" i="34"/>
  <c r="H15" i="34"/>
  <c r="F15" i="34"/>
  <c r="D15" i="34"/>
  <c r="H13" i="34"/>
  <c r="F13" i="34"/>
  <c r="D13" i="34"/>
  <c r="L12" i="34"/>
  <c r="J12" i="34"/>
  <c r="K12" i="34" s="1"/>
  <c r="O20" i="34"/>
  <c r="O19" i="34"/>
  <c r="H12" i="34"/>
  <c r="F12" i="34"/>
  <c r="D12" i="34"/>
  <c r="J11" i="34"/>
  <c r="K11" i="34" s="1"/>
  <c r="L11" i="34"/>
  <c r="M11" i="34" s="1"/>
  <c r="H11" i="34"/>
  <c r="I11" i="34" s="1"/>
  <c r="F11" i="34"/>
  <c r="G11" i="34" s="1"/>
  <c r="D11" i="34"/>
  <c r="O18" i="34"/>
  <c r="O16" i="34"/>
  <c r="N14" i="34"/>
  <c r="O14" i="34" s="1"/>
  <c r="L14" i="34"/>
  <c r="M14" i="34" s="1"/>
  <c r="J14" i="34"/>
  <c r="K14" i="34" s="1"/>
  <c r="I14" i="34"/>
  <c r="N10" i="34"/>
  <c r="L10" i="34"/>
  <c r="J10" i="34"/>
  <c r="H10" i="34"/>
  <c r="F10" i="34"/>
  <c r="D10" i="34"/>
  <c r="P19" i="34" l="1"/>
  <c r="G12" i="34"/>
  <c r="P17" i="34"/>
  <c r="P11" i="34"/>
  <c r="P15" i="34"/>
  <c r="P12" i="34"/>
  <c r="E20" i="34"/>
  <c r="P20" i="34"/>
  <c r="E18" i="34"/>
  <c r="P18" i="34"/>
  <c r="E16" i="34"/>
  <c r="P16" i="34"/>
  <c r="J21" i="34"/>
  <c r="G20" i="34"/>
  <c r="E19" i="34"/>
  <c r="E11" i="34"/>
  <c r="P10" i="34"/>
  <c r="I12" i="34"/>
  <c r="M12" i="34"/>
  <c r="O12" i="34"/>
  <c r="O17" i="34"/>
  <c r="M17" i="34"/>
  <c r="K17" i="34"/>
  <c r="I17" i="34"/>
  <c r="G17" i="34"/>
  <c r="E17" i="34"/>
  <c r="O15" i="34"/>
  <c r="M15" i="34"/>
  <c r="K15" i="34"/>
  <c r="I15" i="34"/>
  <c r="G15" i="34"/>
  <c r="E15" i="34"/>
  <c r="I13" i="34"/>
  <c r="N13" i="34"/>
  <c r="L13" i="34"/>
  <c r="G13" i="34"/>
  <c r="K13" i="34"/>
  <c r="E13" i="34"/>
  <c r="P13" i="34" l="1"/>
  <c r="D21" i="34"/>
  <c r="P14" i="34"/>
  <c r="G14" i="34"/>
  <c r="O13" i="34"/>
  <c r="N21" i="34"/>
  <c r="O21" i="34" s="1"/>
  <c r="M13" i="34"/>
  <c r="L21" i="34"/>
  <c r="E14" i="34"/>
  <c r="E12" i="34"/>
  <c r="Q21" i="34" l="1"/>
  <c r="E21" i="34" l="1"/>
  <c r="I21" i="34"/>
  <c r="K21" i="34"/>
  <c r="G21" i="34"/>
  <c r="M21" i="34"/>
</calcChain>
</file>

<file path=xl/sharedStrings.xml><?xml version="1.0" encoding="utf-8"?>
<sst xmlns="http://schemas.openxmlformats.org/spreadsheetml/2006/main" count="634" uniqueCount="371">
  <si>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</si>
  <si>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</si>
  <si>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</si>
  <si>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</si>
  <si>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</si>
  <si>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</si>
  <si>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</si>
  <si>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</si>
  <si>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</si>
  <si>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</si>
  <si>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Tự ĐG</t>
  </si>
  <si>
    <t>BCS</t>
  </si>
  <si>
    <t>CV</t>
  </si>
  <si>
    <t>Điểm KL</t>
  </si>
  <si>
    <t>HĐ cấp Khoa</t>
  </si>
  <si>
    <t>Xếp loại</t>
  </si>
  <si>
    <t>Kém</t>
  </si>
  <si>
    <t>Khá</t>
  </si>
  <si>
    <t>Tốt</t>
  </si>
  <si>
    <t>Xuất sắc</t>
  </si>
  <si>
    <t>Trung bình</t>
  </si>
  <si>
    <t>KHOA CÔNG NGHỆ THÔNG TIN</t>
  </si>
  <si>
    <t>Yếu</t>
  </si>
  <si>
    <t>Lớp</t>
  </si>
  <si>
    <t>Sĩ số</t>
  </si>
  <si>
    <t>Kết quả xếp loại</t>
  </si>
  <si>
    <t>Số lượng</t>
  </si>
  <si>
    <t>%</t>
  </si>
  <si>
    <t>Tổng Khoa CNTT</t>
  </si>
  <si>
    <t>HĐ cấp Trường
(dự kiến)</t>
  </si>
  <si>
    <t>﻿6</t>
  </si>
  <si>
    <t>﻿7</t>
  </si>
  <si>
    <t>﻿8</t>
  </si>
  <si>
    <t>﻿9</t>
  </si>
  <si>
    <t>﻿10</t>
  </si>
  <si>
    <t>﻿11</t>
  </si>
  <si>
    <t>﻿12</t>
  </si>
  <si>
    <t>﻿13</t>
  </si>
  <si>
    <t>﻿14</t>
  </si>
  <si>
    <t>﻿15</t>
  </si>
  <si>
    <t>﻿16</t>
  </si>
  <si>
    <t>﻿17</t>
  </si>
  <si>
    <t>﻿18</t>
  </si>
  <si>
    <t>﻿19</t>
  </si>
  <si>
    <t>﻿20</t>
  </si>
  <si>
    <t>﻿21</t>
  </si>
  <si>
    <t>﻿22</t>
  </si>
  <si>
    <t>﻿23</t>
  </si>
  <si>
    <t>﻿24</t>
  </si>
  <si>
    <t>﻿25</t>
  </si>
  <si>
    <t>﻿26</t>
  </si>
  <si>
    <t>﻿27</t>
  </si>
  <si>
    <t>﻿28</t>
  </si>
  <si>
    <t>﻿29</t>
  </si>
  <si>
    <t>﻿30</t>
  </si>
  <si>
    <t>﻿31</t>
  </si>
  <si>
    <t>﻿32</t>
  </si>
  <si>
    <t>﻿33</t>
  </si>
  <si>
    <t>﻿34</t>
  </si>
  <si>
    <t>﻿1</t>
  </si>
  <si>
    <t>﻿2</t>
  </si>
  <si>
    <t>﻿3</t>
  </si>
  <si>
    <t>﻿4</t>
  </si>
  <si>
    <t>﻿5</t>
  </si>
  <si>
    <t>Danh sách có: 09 sinh viên./.</t>
  </si>
  <si>
    <t>Trương Minh Đức</t>
  </si>
  <si>
    <t>Nguyễn Trung Hiếu</t>
  </si>
  <si>
    <t>Phạm Đàm Quân</t>
  </si>
  <si>
    <t>Danh sách có: 05 sinh viên./.</t>
  </si>
  <si>
    <t>Phan Quốc An</t>
  </si>
  <si>
    <t>Ngô Quý Bảo</t>
  </si>
  <si>
    <t>Lê Ngọc Minh Châu</t>
  </si>
  <si>
    <t>Nguyễn Văn Doanh</t>
  </si>
  <si>
    <t>Hồ Xuân Dũng</t>
  </si>
  <si>
    <t>Phạm Đức Dũng</t>
  </si>
  <si>
    <t>Phạm Hoàng Dũng</t>
  </si>
  <si>
    <t>Nguyễn Hoàng Tùng Dương</t>
  </si>
  <si>
    <t>Nguyễn Văn Dương</t>
  </si>
  <si>
    <t>Nguyễn Mạnh Đức</t>
  </si>
  <si>
    <t>Trần Phương Hoa</t>
  </si>
  <si>
    <t>Phạm Việt Hoàng</t>
  </si>
  <si>
    <t>Trịnh Xuân Hoàng</t>
  </si>
  <si>
    <t>Nguyễn Tiến Huân</t>
  </si>
  <si>
    <t>Nguyễn Việt Hùng</t>
  </si>
  <si>
    <t>Lương Sỹ Khánh</t>
  </si>
  <si>
    <t>Nguyễn Khắc Kiên</t>
  </si>
  <si>
    <t>Phạm Trung Kiên</t>
  </si>
  <si>
    <t>Nguyễn Tùng Lâm</t>
  </si>
  <si>
    <t>Nguyễn Hồng Lĩnh</t>
  </si>
  <si>
    <t>Nguyễn Đức Lộc</t>
  </si>
  <si>
    <t>Hoàng Tuấn Minh</t>
  </si>
  <si>
    <t>Trần Quang Minh</t>
  </si>
  <si>
    <t>Bùi Trần Hải Nam</t>
  </si>
  <si>
    <t>Nguyễn Đức Nam</t>
  </si>
  <si>
    <t>Đinh Văn Khôi Nguyên</t>
  </si>
  <si>
    <t>Nguyễn Công Tuấn Phương</t>
  </si>
  <si>
    <t>Lê Danh Sơn</t>
  </si>
  <si>
    <t>Nguyễn Phúc Sơn</t>
  </si>
  <si>
    <t>Phạm Văn Thạch</t>
  </si>
  <si>
    <t>Đỗ Minh Thái</t>
  </si>
  <si>
    <t>Lê Tiến Thành</t>
  </si>
  <si>
    <t>Danh sách có: 34 sinh viên./.</t>
  </si>
  <si>
    <t>21020159</t>
  </si>
  <si>
    <t>21020174</t>
  </si>
  <si>
    <t>21020182</t>
  </si>
  <si>
    <t>21020201</t>
  </si>
  <si>
    <t>21020212</t>
  </si>
  <si>
    <t>21020222</t>
  </si>
  <si>
    <t>21020225</t>
  </si>
  <si>
    <t>21020236</t>
  </si>
  <si>
    <t>21020239</t>
  </si>
  <si>
    <t>21020240</t>
  </si>
  <si>
    <t>21020465</t>
  </si>
  <si>
    <t>21020468</t>
  </si>
  <si>
    <t>21020469</t>
  </si>
  <si>
    <t>21020471</t>
  </si>
  <si>
    <t>21020514</t>
  </si>
  <si>
    <t>21020525</t>
  </si>
  <si>
    <t>21020528</t>
  </si>
  <si>
    <t>21020613</t>
  </si>
  <si>
    <t>21020614</t>
  </si>
  <si>
    <t>21020627</t>
  </si>
  <si>
    <t>21020660</t>
  </si>
  <si>
    <t>21021454</t>
  </si>
  <si>
    <t>21021461</t>
  </si>
  <si>
    <t>21021464</t>
  </si>
  <si>
    <t>21021472</t>
  </si>
  <si>
    <t>21021498</t>
  </si>
  <si>
    <t>21021500</t>
  </si>
  <si>
    <t>21021505</t>
  </si>
  <si>
    <t>21021506</t>
  </si>
  <si>
    <t>21021509</t>
  </si>
  <si>
    <t>21021511</t>
  </si>
  <si>
    <t>21021517</t>
  </si>
  <si>
    <t>21021539</t>
  </si>
  <si>
    <t>21021541</t>
  </si>
  <si>
    <t>22025501</t>
  </si>
  <si>
    <t>Đỗ Trí Dũng</t>
  </si>
  <si>
    <t>22025502</t>
  </si>
  <si>
    <t>Bùi Thành Lộc</t>
  </si>
  <si>
    <t>22025504</t>
  </si>
  <si>
    <t>Phan Vũ Liêm</t>
  </si>
  <si>
    <t>22025505</t>
  </si>
  <si>
    <t>Vũ Khánh Duy</t>
  </si>
  <si>
    <t>22025506</t>
  </si>
  <si>
    <t>Đinh Nhật Minh</t>
  </si>
  <si>
    <t>22025507</t>
  </si>
  <si>
    <t>Nguyễn Thanh Tùng</t>
  </si>
  <si>
    <t>22025511</t>
  </si>
  <si>
    <t>Hoàng Đức Duy</t>
  </si>
  <si>
    <t>22025513</t>
  </si>
  <si>
    <t>Nguyễn Hoàng Đông</t>
  </si>
  <si>
    <t>22025514</t>
  </si>
  <si>
    <t>Nguyễn Gia Bảo</t>
  </si>
  <si>
    <t>22025515</t>
  </si>
  <si>
    <t>Vũ Tuấn Hùng</t>
  </si>
  <si>
    <t>22025518</t>
  </si>
  <si>
    <t>Phạm Xuân Dương</t>
  </si>
  <si>
    <t>22025519</t>
  </si>
  <si>
    <t>Trần Đăng Quang</t>
  </si>
  <si>
    <t>22025522</t>
  </si>
  <si>
    <t>Võ Trọng Dân</t>
  </si>
  <si>
    <t>22025523</t>
  </si>
  <si>
    <t>Nguyễn Tuấn Khoa</t>
  </si>
  <si>
    <t>22025524</t>
  </si>
  <si>
    <t>Nguyễn Huy Trà</t>
  </si>
  <si>
    <t>22025526</t>
  </si>
  <si>
    <t>Nguyễn Tấn Khôi</t>
  </si>
  <si>
    <t>22025530</t>
  </si>
  <si>
    <t>Nguyễn Bảo Ngọc</t>
  </si>
  <si>
    <t>22025531</t>
  </si>
  <si>
    <t>Vũ Thu Huyền</t>
  </si>
  <si>
    <t>22025532</t>
  </si>
  <si>
    <t>Trần Diệu Quỳnh</t>
  </si>
  <si>
    <t>22025533</t>
  </si>
  <si>
    <t>Dương Việt Hoàng</t>
  </si>
  <si>
    <t>22025534</t>
  </si>
  <si>
    <t>Nguyễn Thanh Hưng</t>
  </si>
  <si>
    <t>22025538</t>
  </si>
  <si>
    <t>Trần Gia Bảo</t>
  </si>
  <si>
    <t>22025540</t>
  </si>
  <si>
    <t>Phương Danh Duy</t>
  </si>
  <si>
    <t>22025546</t>
  </si>
  <si>
    <t>Bùi Vũ Hải Anh</t>
  </si>
  <si>
    <t>22027547</t>
  </si>
  <si>
    <t>Bùi Tiến Thành</t>
  </si>
  <si>
    <t>Danh sách có: 25 sinh viên./.</t>
  </si>
  <si>
    <t>22028009</t>
  </si>
  <si>
    <t>Tạ Xuân Duy</t>
  </si>
  <si>
    <t>22028013</t>
  </si>
  <si>
    <t>Lê Hoàng Lan</t>
  </si>
  <si>
    <t>22028192</t>
  </si>
  <si>
    <t>Nguyễn Tiến Tạo</t>
  </si>
  <si>
    <t>22028203</t>
  </si>
  <si>
    <t>Đặng Mạnh Cường</t>
  </si>
  <si>
    <t>22028273</t>
  </si>
  <si>
    <t>Trần Đại Dương</t>
  </si>
  <si>
    <t>22028301</t>
  </si>
  <si>
    <t>Đồng Tự Nguyên A</t>
  </si>
  <si>
    <t>22028026</t>
  </si>
  <si>
    <t>Đàm Quang Đạt</t>
  </si>
  <si>
    <t>22028042</t>
  </si>
  <si>
    <t>Ngô Lê Hoàng</t>
  </si>
  <si>
    <t>22028071</t>
  </si>
  <si>
    <t>Bùi Đức Anh</t>
  </si>
  <si>
    <t>22028124</t>
  </si>
  <si>
    <t>Vũ Việt Hùng</t>
  </si>
  <si>
    <t>22028144</t>
  </si>
  <si>
    <t>Mai Anh Tuấn</t>
  </si>
  <si>
    <t>22028169</t>
  </si>
  <si>
    <t>Đỗ Đình Dũng</t>
  </si>
  <si>
    <t>22028199</t>
  </si>
  <si>
    <t>Đỗ Đức Cường</t>
  </si>
  <si>
    <t>22028238</t>
  </si>
  <si>
    <t>Phan Anh Tú</t>
  </si>
  <si>
    <t>22028307</t>
  </si>
  <si>
    <t>Nguyễn Nhật Quang</t>
  </si>
  <si>
    <t>LỚP QH-2022-I/CQ-I-CS3, HỌC KỲ 1, NĂM HỌC 2025-2026</t>
  </si>
  <si>
    <t>LỚP QH-2022-I/CQ-I-CS2, HỌC KỲ 1, NĂM HỌC 2025-2026</t>
  </si>
  <si>
    <t>LỚP QH-2022-I/CQ-I-CS1, HỌC KỲ 1, NĂM HỌC 2025-2026</t>
  </si>
  <si>
    <t>LỚP QH-2022-I/CQ-I-CN, HỌC KỲ 1, NĂM HỌC 2025-2026</t>
  </si>
  <si>
    <t>LỚP QH-2021-I/CQ-I-CN, HỌC KỲ 1, NĂM HỌC 2025-2026</t>
  </si>
  <si>
    <t>LỚP QH-2022-I/CQ-I-CS4, HỌC KỲ 1, NĂM HỌC 2025-2026</t>
  </si>
  <si>
    <t>22028031</t>
  </si>
  <si>
    <t>Quản Xuân Trường</t>
  </si>
  <si>
    <t>22028038</t>
  </si>
  <si>
    <t>Đỗ Quang Minh</t>
  </si>
  <si>
    <t>22028113</t>
  </si>
  <si>
    <t>Nguyễn Thành Đạo</t>
  </si>
  <si>
    <t>22028205</t>
  </si>
  <si>
    <t>Phạm Tất Thành</t>
  </si>
  <si>
    <t>22028223</t>
  </si>
  <si>
    <t>Mai Quang Huy</t>
  </si>
  <si>
    <t>22028241</t>
  </si>
  <si>
    <t>Nguyễn Mạnh Quỳnh</t>
  </si>
  <si>
    <t>22028245</t>
  </si>
  <si>
    <t>Trần Văn Sơn</t>
  </si>
  <si>
    <t>22028271</t>
  </si>
  <si>
    <t>Phạm Xuân Huy</t>
  </si>
  <si>
    <t>22028288</t>
  </si>
  <si>
    <t>Lưu Khải Hưng</t>
  </si>
  <si>
    <t>LỚP QH-2022-I/CQ-I-IS, HỌC KỲ 1, NĂM HỌC 2025-2026</t>
  </si>
  <si>
    <t>22024520</t>
  </si>
  <si>
    <t>Lê Hồng Triệu</t>
  </si>
  <si>
    <t>22024554</t>
  </si>
  <si>
    <t>Nguyễn Tuấn Dũng</t>
  </si>
  <si>
    <t>22024571</t>
  </si>
  <si>
    <t>Nguyễn Thị Thu Hà</t>
  </si>
  <si>
    <t>Danh sách có: 03 sinh viên./.</t>
  </si>
  <si>
    <t>LỚP QH-2022-I/CQ-I-IT1, HỌC KỲ 1, NĂM HỌC 2025-2026</t>
  </si>
  <si>
    <t>22021143</t>
  </si>
  <si>
    <t>Nguyễn Văn Thịnh</t>
  </si>
  <si>
    <t>22021156</t>
  </si>
  <si>
    <t>Lương Thế Quyền</t>
  </si>
  <si>
    <t>22021176</t>
  </si>
  <si>
    <t>Lê Hoàng Vũ</t>
  </si>
  <si>
    <t>22021186</t>
  </si>
  <si>
    <t>Nguyễn Đức Huy</t>
  </si>
  <si>
    <t>22021211</t>
  </si>
  <si>
    <t>Nguyễn Việt Cường</t>
  </si>
  <si>
    <t>22021222</t>
  </si>
  <si>
    <t>Lê Bá Quang Minh</t>
  </si>
  <si>
    <t>22021135</t>
  </si>
  <si>
    <t>Nguyễn Thị Hoài Thu</t>
  </si>
  <si>
    <t>22021179</t>
  </si>
  <si>
    <t>Vy Anh Dũng</t>
  </si>
  <si>
    <t>22021183</t>
  </si>
  <si>
    <t>Bùi Đỗ Khôi Nguyên</t>
  </si>
  <si>
    <t>22021189</t>
  </si>
  <si>
    <t>Đinh Hoàng Nam</t>
  </si>
  <si>
    <t>22021192</t>
  </si>
  <si>
    <t>Nguyễn Ngọc Tùng</t>
  </si>
  <si>
    <t>22021199</t>
  </si>
  <si>
    <t>Phạm Minh Quý</t>
  </si>
  <si>
    <t>Danh sách có: 06 sinh viên./.</t>
  </si>
  <si>
    <t>LỚP QH-2022-I/CQ-I-IT2, HỌC KỲ 1, NĂM HỌC 2025-2026</t>
  </si>
  <si>
    <t>LỚP QH-2022-I/CQ-I-IT15, HỌC KỲ 1, NĂM HỌC 2025-2026</t>
  </si>
  <si>
    <t>22021106</t>
  </si>
  <si>
    <t>Nguyễn Minh Hiển</t>
  </si>
  <si>
    <t>22021122</t>
  </si>
  <si>
    <t>Nguyễn Hồng Quân</t>
  </si>
  <si>
    <t>22021123</t>
  </si>
  <si>
    <t>Nguyễn Chí Thanh</t>
  </si>
  <si>
    <t>22021126</t>
  </si>
  <si>
    <t>Đặng Nguyễn Duy Trúc</t>
  </si>
  <si>
    <t>Danh sách có: 04 sinh viên./.</t>
  </si>
  <si>
    <t>22026505</t>
  </si>
  <si>
    <t>Tạ Duy Thuyên</t>
  </si>
  <si>
    <t>22026506</t>
  </si>
  <si>
    <t>Đoàn Trung Hiếu</t>
  </si>
  <si>
    <t>22026512</t>
  </si>
  <si>
    <t>Đỗ Thu Trang</t>
  </si>
  <si>
    <t>22026516</t>
  </si>
  <si>
    <t>Trần Bảo Ngọc</t>
  </si>
  <si>
    <t>22026519</t>
  </si>
  <si>
    <t>Vương Phương Thảo</t>
  </si>
  <si>
    <t>22026520</t>
  </si>
  <si>
    <t>Phạm Anh Quân</t>
  </si>
  <si>
    <t>22026522</t>
  </si>
  <si>
    <t>Nguyễn Thành Đạt</t>
  </si>
  <si>
    <t>22026525</t>
  </si>
  <si>
    <t>22026531</t>
  </si>
  <si>
    <t>Lê Trọng Khánh</t>
  </si>
  <si>
    <t>22026532</t>
  </si>
  <si>
    <t>Nguyễn Hữu Cứ</t>
  </si>
  <si>
    <t>22026534</t>
  </si>
  <si>
    <t>Nguyễn Hoàng Điệp</t>
  </si>
  <si>
    <t>22026535</t>
  </si>
  <si>
    <t>Nguyễn Quốc Vương</t>
  </si>
  <si>
    <t>22026545</t>
  </si>
  <si>
    <t>Vũ Đức Thắng</t>
  </si>
  <si>
    <t>22026550</t>
  </si>
  <si>
    <t>Trần Đình Tuấn</t>
  </si>
  <si>
    <t>22026560</t>
  </si>
  <si>
    <t>Bùi Tuấn Anh</t>
  </si>
  <si>
    <t>LỚP QH-2022-I/CQ-I-IT20, HỌC KỲ 1, NĂM HỌC 2025-2026</t>
  </si>
  <si>
    <t>QH-2021-I/CQ-I-CN</t>
  </si>
  <si>
    <t>QH-2022-I/CQ-I-CN</t>
  </si>
  <si>
    <t>QH-2022-I/CQ-I-CS1</t>
  </si>
  <si>
    <t>QH-2022-I/CQ-I-CS2</t>
  </si>
  <si>
    <t>QH-2022-I/CQ-I-CS3</t>
  </si>
  <si>
    <t>QH-2022-I/CQ-I-CS4</t>
  </si>
  <si>
    <t>QH-2022-I/CQ-I-IS</t>
  </si>
  <si>
    <t>QH-2022-I/CQ-I-IT1</t>
  </si>
  <si>
    <t>QH-2022-I/CQ-I-IT2</t>
  </si>
  <si>
    <t>QH-2022-I/CQ-I-IT15</t>
  </si>
  <si>
    <t>QH-2022-I/CQ-I-IT20</t>
  </si>
  <si>
    <t>check</t>
  </si>
  <si>
    <t>BẢNG TỔNG HỢP KẾT QUẢ RÈN LUYỆN CỦA SINH VIÊN KHOA CÔNG NGHỆ THÔNG TIN
HỌC KỲ I, NĂM HỌC 2025-2026</t>
  </si>
  <si>
    <t>22028095</t>
  </si>
  <si>
    <t>Bùi Quang Minh</t>
  </si>
  <si>
    <t>22028108</t>
  </si>
  <si>
    <t>Nguyễn Thành Phát</t>
  </si>
  <si>
    <t>22028128</t>
  </si>
  <si>
    <t>Nguyễn Thị Vân Anh</t>
  </si>
  <si>
    <t>22028141</t>
  </si>
  <si>
    <t>Trần Thị Hoa Mai</t>
  </si>
  <si>
    <t>22028145</t>
  </si>
  <si>
    <t>Bùi Thị Ngọc Ánh</t>
  </si>
  <si>
    <t>22028176</t>
  </si>
  <si>
    <t>Mã Nguyễn Khánh Hùng</t>
  </si>
  <si>
    <t>22028180</t>
  </si>
  <si>
    <t>Nguyễn Hữu Tiến</t>
  </si>
  <si>
    <t>22028188</t>
  </si>
  <si>
    <t>Hoàng Văn Dũng</t>
  </si>
  <si>
    <t>22028234</t>
  </si>
  <si>
    <t>Bùi Quang Tùng</t>
  </si>
  <si>
    <t>22028268</t>
  </si>
  <si>
    <t>Ngô Hải Anh</t>
  </si>
  <si>
    <t>22028278</t>
  </si>
  <si>
    <t>Nguyễn Đỗ Quang Đại</t>
  </si>
  <si>
    <t>Danh sách có:  11 sinh viên./.</t>
  </si>
  <si>
    <t>22026537</t>
  </si>
  <si>
    <t>Đường Gia Bằng</t>
  </si>
  <si>
    <t>01/01/2004</t>
  </si>
  <si>
    <t>24/11/2004</t>
  </si>
  <si>
    <t>06/02/2004</t>
  </si>
  <si>
    <t>10/01/2004</t>
  </si>
  <si>
    <t>27/10/2004</t>
  </si>
  <si>
    <t>08/05/2004</t>
  </si>
  <si>
    <t>11/10/2004</t>
  </si>
  <si>
    <t>26/11/2004</t>
  </si>
  <si>
    <t>11/09/2004</t>
  </si>
  <si>
    <t>02/11/2004</t>
  </si>
  <si>
    <t>12/09/2004</t>
  </si>
  <si>
    <t>02/01/2004</t>
  </si>
  <si>
    <t>27/07/2004</t>
  </si>
  <si>
    <t>25/06/2004</t>
  </si>
  <si>
    <t>18/03/2004</t>
  </si>
  <si>
    <t>16/11/2004</t>
  </si>
  <si>
    <t>Danh sách có: 16 sinh viên./.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</si>
</sst>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Arial"/>
      <family val="2"/>
      <scheme val="minor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i/>
      <sz val="13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2"/>
      <color theme="1"/>
      <name val="Times New Roman"/>
      <family val="1"/>
      <scheme val="major"/>
    </font>
    <font>
      <sz val="8"/>
      <name val="Arial"/>
      <family val="2"/>
      <scheme val="minor"/>
    </font>
    <font>
      <sz val="13"/>
      <color theme="1"/>
      <name val="Times New Roman"/>
      <family val="1"/>
      <scheme val="major"/>
    </font>
    <font>
      <b/>
      <sz val="12"/>
      <name val="Times New Roman"/>
      <family val="1"/>
      <scheme val="major"/>
    </font>
    <font>
      <sz val="10"/>
      <color theme="1"/>
      <name val="Arial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/>
    <xf numFmtId="0" fontId="0" fillId="0" borderId="3" xfId="0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/>
    <xf numFmtId="0" fontId="12" fillId="0" borderId="12" xfId="0" applyFont="1" applyBorder="1" applyAlignment="1" applyProtection="1">
      <alignment vertical="center"/>
      <protection locked="0"/>
    </xf>
    <xf numFmtId="0" fontId="1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9" fontId="0" fillId="0" borderId="12" xfId="1" applyFont="1" applyBorder="1" applyAlignment="1">
      <alignment horizontal="center"/>
    </xf>
    <xf numFmtId="0" fontId="12" fillId="0" borderId="0" xfId="0" applyFont="1" applyAlignment="1" applyProtection="1">
      <alignment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2" fillId="0" borderId="11" xfId="0" applyNumberFormat="1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164" fontId="11" fillId="0" borderId="12" xfId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164" fontId="12" fillId="0" borderId="12" xfId="1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49" fontId="16" fillId="0" borderId="1" xfId="0" applyNumberFormat="1" applyFont="1" applyBorder="1"/>
    <xf numFmtId="0" fontId="16" fillId="0" borderId="1" xfId="0" applyFont="1" applyBorder="1" applyAlignment="1">
      <alignment wrapText="1"/>
    </xf>
    <xf numFmtId="49" fontId="16" fillId="0" borderId="1" xfId="0" applyNumberFormat="1" applyFont="1" applyBorder="1" applyAlignment="1">
      <alignment wrapText="1"/>
    </xf>
    <xf numFmtId="0" fontId="0" fillId="0" borderId="12" xfId="0" applyBorder="1"/>
    <xf numFmtId="0" fontId="12" fillId="0" borderId="12" xfId="0" applyFont="1" applyBorder="1" applyProtection="1"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41986B-2852-4E3C-8CE4-6846F5F8CCA1}"/>
            </a:ext>
          </a:extLst>
        </xdr:cNvPr>
        <xdr:cNvCxnSpPr/>
      </xdr:nvCxnSpPr>
      <xdr:spPr>
        <a:xfrm>
          <a:off x="685800" y="41910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17C36BE-1ECA-4655-AEBC-E7F92E7275ED}"/>
            </a:ext>
          </a:extLst>
        </xdr:cNvPr>
        <xdr:cNvCxnSpPr/>
      </xdr:nvCxnSpPr>
      <xdr:spPr>
        <a:xfrm>
          <a:off x="4591050" y="41910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4FE3A25-49E8-4E14-99B5-279585459638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378276D-8A1A-464B-8BDA-985D39FD3A07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8F5D395-31C8-46D6-8A9D-F438F134649D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76F65F6-7BEC-41CC-BEE2-214017A477EF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1</xdr:row>
      <xdr:rowOff>180975</xdr:rowOff>
    </xdr:from>
    <xdr:to>
      <xdr:col>3</xdr:col>
      <xdr:colOff>57150</xdr:colOff>
      <xdr:row>1</xdr:row>
      <xdr:rowOff>180975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9DC0174-383F-45D0-BA2C-1B8E930D5225}"/>
            </a:ext>
          </a:extLst>
        </xdr:cNvPr>
        <xdr:cNvCxnSpPr/>
      </xdr:nvCxnSpPr>
      <xdr:spPr>
        <a:xfrm>
          <a:off x="1552575" y="371475"/>
          <a:ext cx="1152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209550</xdr:colOff>
      <xdr:row>2</xdr:row>
      <xdr:rowOff>0</xdr:rowOff>
    </xdr:from>
    <xdr:to>
      <xdr:col>13</xdr:col>
      <xdr:colOff>57150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597B292-6D39-4450-8CD5-9F2CA3A4EE09}"/>
            </a:ext>
          </a:extLst>
        </xdr:cNvPr>
        <xdr:cNvCxnSpPr/>
      </xdr:nvCxnSpPr>
      <xdr:spPr>
        <a:xfrm>
          <a:off x="7277100" y="381000"/>
          <a:ext cx="152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14DB567-1B69-49BE-A72B-490238F32FB9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D97D184-621F-4A03-9842-6191BE9FE863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A7437BC-BD59-4D2C-8E19-17D8CEAF6410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D0C079D-7840-43B5-8D31-A2102F0439DA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D683D9C-913A-4D81-A857-70A195C029B9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5E460A2-A7B2-402A-80D5-55A938672B39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0225EF6-A2D6-40AF-8DE6-5F8A20D0CD03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9AD96C1-1083-4803-9214-83B2DE4EA4D5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DF9C017-B0ED-43B5-B0A2-21E2083E36EF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4D3D714-4DD7-456C-8772-CAED9E49333B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5B23A40-198A-454F-B450-73C89D39E2E7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6198646-85F6-4B94-AE5C-98931397EB43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36F3376-0A99-4607-9ACC-991668E2FB99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18C0549-F2C9-47FC-9D85-DDC735E9DE66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2</xdr:col>
      <xdr:colOff>609600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600AC01-0188-492C-9165-4CFCA5D5E362}"/>
            </a:ext>
          </a:extLst>
        </xdr:cNvPr>
        <xdr:cNvCxnSpPr/>
      </xdr:nvCxnSpPr>
      <xdr:spPr>
        <a:xfrm>
          <a:off x="685800" y="476250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161925</xdr:colOff>
      <xdr:row>2</xdr:row>
      <xdr:rowOff>0</xdr:rowOff>
    </xdr:from>
    <xdr:to>
      <xdr:col>8</xdr:col>
      <xdr:colOff>523875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21C505F-B3AE-4392-B77A-E5A5390A5697}"/>
            </a:ext>
          </a:extLst>
        </xdr:cNvPr>
        <xdr:cNvCxnSpPr/>
      </xdr:nvCxnSpPr>
      <xdr:spPr>
        <a:xfrm>
          <a:off x="4533900" y="476250"/>
          <a:ext cx="11811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40FC-310E-4C24-9D15-0CD077D565AC}">
  <sheetPr codeName="Sheet1"/>
  <dimension ref="A1:K48"/>
  <sheetViews>
    <sheetView topLeftCell="A17" workbookViewId="0">
      <selection activeCell="N15" sqref="N15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59" t="s">
        <v>0</v>
      </c>
      <c r="B1" s="59"/>
      <c r="C1" s="59"/>
      <c r="E1" s="60" t="s">
        <v>2</v>
      </c>
      <c r="F1" s="60"/>
      <c r="G1" s="60"/>
      <c r="H1" s="60"/>
      <c r="I1" s="60"/>
      <c r="J1" s="60"/>
      <c r="K1" s="60"/>
    </row>
    <row r="2" spans="1:11" ht="18.75" customHeight="1" x14ac:dyDescent="0.2">
      <c r="A2" s="61" t="s">
        <v>1</v>
      </c>
      <c r="B2" s="61"/>
      <c r="C2" s="61"/>
      <c r="E2" s="60" t="s">
        <v>3</v>
      </c>
      <c r="F2" s="60"/>
      <c r="G2" s="60"/>
      <c r="H2" s="60"/>
      <c r="I2" s="60"/>
      <c r="J2" s="60"/>
      <c r="K2" s="60"/>
    </row>
    <row r="3" spans="1:11" ht="18.75" customHeight="1" x14ac:dyDescent="0.2">
      <c r="A3" s="1"/>
    </row>
    <row r="5" spans="1:11" ht="18.75" customHeight="1" x14ac:dyDescent="0.2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8.75" customHeight="1" x14ac:dyDescent="0.2">
      <c r="A6" s="50" t="s">
        <v>221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8.75" customHeight="1" x14ac:dyDescent="0.2">
      <c r="A7" s="50" t="s">
        <v>21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10" spans="1:11" ht="18.75" customHeight="1" x14ac:dyDescent="0.2">
      <c r="A10" s="51" t="s">
        <v>5</v>
      </c>
      <c r="B10" s="53" t="s">
        <v>6</v>
      </c>
      <c r="C10" s="53" t="s">
        <v>7</v>
      </c>
      <c r="D10" s="53" t="s">
        <v>8</v>
      </c>
      <c r="E10" s="2" t="s">
        <v>9</v>
      </c>
      <c r="F10" s="2" t="s">
        <v>9</v>
      </c>
      <c r="G10" s="2" t="s">
        <v>9</v>
      </c>
      <c r="H10" s="55" t="s">
        <v>13</v>
      </c>
      <c r="I10" s="56"/>
      <c r="J10" s="55" t="s">
        <v>13</v>
      </c>
      <c r="K10" s="56"/>
    </row>
    <row r="11" spans="1:11" ht="33.75" customHeight="1" x14ac:dyDescent="0.2">
      <c r="A11" s="52"/>
      <c r="B11" s="54"/>
      <c r="C11" s="54"/>
      <c r="D11" s="54"/>
      <c r="E11" s="3" t="s">
        <v>10</v>
      </c>
      <c r="F11" s="3" t="s">
        <v>11</v>
      </c>
      <c r="G11" s="3" t="s">
        <v>12</v>
      </c>
      <c r="H11" s="57" t="s">
        <v>14</v>
      </c>
      <c r="I11" s="58"/>
      <c r="J11" s="57" t="s">
        <v>29</v>
      </c>
      <c r="K11" s="58"/>
    </row>
    <row r="12" spans="1:11" ht="18.75" customHeight="1" x14ac:dyDescent="0.2">
      <c r="A12" s="52"/>
      <c r="B12" s="54"/>
      <c r="C12" s="54"/>
      <c r="D12" s="54"/>
      <c r="E12" s="5"/>
      <c r="F12" s="5"/>
      <c r="G12" s="5"/>
      <c r="H12" s="2" t="s">
        <v>9</v>
      </c>
      <c r="I12" s="2" t="s">
        <v>15</v>
      </c>
      <c r="J12" s="2" t="s">
        <v>9</v>
      </c>
      <c r="K12" s="2" t="s">
        <v>15</v>
      </c>
    </row>
    <row r="13" spans="1:11" ht="15.75" x14ac:dyDescent="0.25">
      <c r="A13" s="7" t="s">
        <v>59</v>
      </c>
      <c r="B13" s="22" t="s">
        <v>102</v>
      </c>
      <c r="C13" s="23" t="s">
        <v>69</v>
      </c>
      <c r="D13" s="24">
        <v>37872</v>
      </c>
      <c r="E13" s="25">
        <v>90</v>
      </c>
      <c r="F13" s="25">
        <v>90</v>
      </c>
      <c r="G13" s="25">
        <v>90</v>
      </c>
      <c r="H13" s="25">
        <v>90</v>
      </c>
      <c r="I13" s="12" t="str">
        <f t="shared" ref="I13:I46" si="0">IF(H13&gt;=90,"Xuất sắc",IF(H13&gt;=80,"Tốt", IF(H13&gt;=65,"Khá",IF(H13&gt;=50,"Trung bình", IF(H13&gt;=35, "Yếu", "Kém")))))</f>
        <v>Xuất sắc</v>
      </c>
      <c r="J13" s="25">
        <v>90</v>
      </c>
      <c r="K13" s="12" t="str">
        <f t="shared" ref="K13:K46" si="1">IF(J13&gt;=90,"Xuất sắc",IF(J13&gt;=80,"Tốt", IF(J13&gt;=65,"Khá",IF(J13&gt;=50,"Trung bình", IF(J13&gt;=35, "Yếu", "Kém")))))</f>
        <v>Xuất sắc</v>
      </c>
    </row>
    <row r="14" spans="1:11" ht="15.75" x14ac:dyDescent="0.25">
      <c r="A14" s="7" t="s">
        <v>60</v>
      </c>
      <c r="B14" s="22" t="s">
        <v>103</v>
      </c>
      <c r="C14" s="23" t="s">
        <v>71</v>
      </c>
      <c r="D14" s="24">
        <v>37622</v>
      </c>
      <c r="E14" s="25">
        <v>80</v>
      </c>
      <c r="F14" s="25">
        <v>90</v>
      </c>
      <c r="G14" s="25">
        <v>90</v>
      </c>
      <c r="H14" s="25">
        <v>90</v>
      </c>
      <c r="I14" s="12" t="str">
        <f t="shared" si="0"/>
        <v>Xuất sắc</v>
      </c>
      <c r="J14" s="25">
        <v>90</v>
      </c>
      <c r="K14" s="12" t="str">
        <f t="shared" si="1"/>
        <v>Xuất sắc</v>
      </c>
    </row>
    <row r="15" spans="1:11" ht="31.5" x14ac:dyDescent="0.25">
      <c r="A15" s="7" t="s">
        <v>61</v>
      </c>
      <c r="B15" s="22" t="s">
        <v>104</v>
      </c>
      <c r="C15" s="23" t="s">
        <v>76</v>
      </c>
      <c r="D15" s="24">
        <v>37925</v>
      </c>
      <c r="E15" s="25">
        <v>80</v>
      </c>
      <c r="F15" s="25">
        <v>80</v>
      </c>
      <c r="G15" s="25">
        <v>80</v>
      </c>
      <c r="H15" s="25">
        <v>80</v>
      </c>
      <c r="I15" s="12" t="str">
        <f t="shared" si="0"/>
        <v>Tốt</v>
      </c>
      <c r="J15" s="25">
        <v>80</v>
      </c>
      <c r="K15" s="12" t="str">
        <f t="shared" si="1"/>
        <v>Tốt</v>
      </c>
    </row>
    <row r="16" spans="1:11" ht="15.75" x14ac:dyDescent="0.25">
      <c r="A16" s="7" t="s">
        <v>62</v>
      </c>
      <c r="B16" s="22" t="s">
        <v>105</v>
      </c>
      <c r="C16" s="23" t="s">
        <v>79</v>
      </c>
      <c r="D16" s="24">
        <v>37983</v>
      </c>
      <c r="E16" s="25">
        <v>90</v>
      </c>
      <c r="F16" s="25">
        <v>90</v>
      </c>
      <c r="G16" s="25">
        <v>90</v>
      </c>
      <c r="H16" s="25">
        <v>90</v>
      </c>
      <c r="I16" s="12" t="str">
        <f t="shared" si="0"/>
        <v>Xuất sắc</v>
      </c>
      <c r="J16" s="25">
        <v>90</v>
      </c>
      <c r="K16" s="12" t="str">
        <f t="shared" si="1"/>
        <v>Xuất sắc</v>
      </c>
    </row>
    <row r="17" spans="1:11" ht="15.75" x14ac:dyDescent="0.25">
      <c r="A17" s="7" t="s">
        <v>63</v>
      </c>
      <c r="B17" s="22" t="s">
        <v>106</v>
      </c>
      <c r="C17" s="23" t="s">
        <v>87</v>
      </c>
      <c r="D17" s="24">
        <v>37632</v>
      </c>
      <c r="E17" s="25">
        <v>80</v>
      </c>
      <c r="F17" s="25">
        <v>80</v>
      </c>
      <c r="G17" s="25">
        <v>80</v>
      </c>
      <c r="H17" s="25">
        <v>80</v>
      </c>
      <c r="I17" s="12" t="str">
        <f t="shared" si="0"/>
        <v>Tốt</v>
      </c>
      <c r="J17" s="25">
        <v>80</v>
      </c>
      <c r="K17" s="12" t="str">
        <f t="shared" si="1"/>
        <v>Tốt</v>
      </c>
    </row>
    <row r="18" spans="1:11" ht="15.75" x14ac:dyDescent="0.25">
      <c r="A18" s="7" t="s">
        <v>30</v>
      </c>
      <c r="B18" s="22" t="s">
        <v>107</v>
      </c>
      <c r="C18" s="23" t="s">
        <v>93</v>
      </c>
      <c r="D18" s="24">
        <v>37823</v>
      </c>
      <c r="E18" s="25">
        <v>90</v>
      </c>
      <c r="F18" s="25">
        <v>90</v>
      </c>
      <c r="G18" s="25">
        <v>90</v>
      </c>
      <c r="H18" s="25">
        <v>90</v>
      </c>
      <c r="I18" s="12" t="str">
        <f t="shared" si="0"/>
        <v>Xuất sắc</v>
      </c>
      <c r="J18" s="25">
        <v>90</v>
      </c>
      <c r="K18" s="12" t="str">
        <f t="shared" si="1"/>
        <v>Xuất sắc</v>
      </c>
    </row>
    <row r="19" spans="1:11" ht="15.75" x14ac:dyDescent="0.25">
      <c r="A19" s="7" t="s">
        <v>31</v>
      </c>
      <c r="B19" s="22" t="s">
        <v>108</v>
      </c>
      <c r="C19" s="23" t="s">
        <v>94</v>
      </c>
      <c r="D19" s="24">
        <v>37970</v>
      </c>
      <c r="E19" s="25">
        <v>80</v>
      </c>
      <c r="F19" s="25">
        <v>80</v>
      </c>
      <c r="G19" s="25">
        <v>80</v>
      </c>
      <c r="H19" s="25">
        <v>80</v>
      </c>
      <c r="I19" s="12" t="str">
        <f t="shared" si="0"/>
        <v>Tốt</v>
      </c>
      <c r="J19" s="25">
        <v>80</v>
      </c>
      <c r="K19" s="12" t="str">
        <f t="shared" si="1"/>
        <v>Tốt</v>
      </c>
    </row>
    <row r="20" spans="1:11" ht="15.75" x14ac:dyDescent="0.25">
      <c r="A20" s="7" t="s">
        <v>32</v>
      </c>
      <c r="B20" s="22" t="s">
        <v>109</v>
      </c>
      <c r="C20" s="23" t="s">
        <v>96</v>
      </c>
      <c r="D20" s="24">
        <v>37864</v>
      </c>
      <c r="E20" s="25">
        <v>90</v>
      </c>
      <c r="F20" s="25">
        <v>90</v>
      </c>
      <c r="G20" s="25">
        <v>90</v>
      </c>
      <c r="H20" s="25">
        <v>90</v>
      </c>
      <c r="I20" s="12" t="str">
        <f t="shared" si="0"/>
        <v>Xuất sắc</v>
      </c>
      <c r="J20" s="25">
        <v>90</v>
      </c>
      <c r="K20" s="12" t="str">
        <f t="shared" si="1"/>
        <v>Xuất sắc</v>
      </c>
    </row>
    <row r="21" spans="1:11" ht="15.75" x14ac:dyDescent="0.25">
      <c r="A21" s="7" t="s">
        <v>33</v>
      </c>
      <c r="B21" s="22" t="s">
        <v>110</v>
      </c>
      <c r="C21" s="23" t="s">
        <v>98</v>
      </c>
      <c r="D21" s="24">
        <v>37948</v>
      </c>
      <c r="E21" s="25">
        <v>80</v>
      </c>
      <c r="F21" s="25">
        <v>80</v>
      </c>
      <c r="G21" s="25">
        <v>80</v>
      </c>
      <c r="H21" s="25">
        <v>80</v>
      </c>
      <c r="I21" s="12" t="str">
        <f t="shared" si="0"/>
        <v>Tốt</v>
      </c>
      <c r="J21" s="25">
        <v>80</v>
      </c>
      <c r="K21" s="12" t="str">
        <f t="shared" si="1"/>
        <v>Tốt</v>
      </c>
    </row>
    <row r="22" spans="1:11" ht="15.75" x14ac:dyDescent="0.25">
      <c r="A22" s="7" t="s">
        <v>34</v>
      </c>
      <c r="B22" s="22" t="s">
        <v>111</v>
      </c>
      <c r="C22" s="23" t="s">
        <v>99</v>
      </c>
      <c r="D22" s="24">
        <v>37807</v>
      </c>
      <c r="E22" s="25">
        <v>80</v>
      </c>
      <c r="F22" s="25">
        <v>80</v>
      </c>
      <c r="G22" s="25">
        <v>80</v>
      </c>
      <c r="H22" s="25">
        <v>80</v>
      </c>
      <c r="I22" s="12" t="str">
        <f t="shared" si="0"/>
        <v>Tốt</v>
      </c>
      <c r="J22" s="25">
        <v>80</v>
      </c>
      <c r="K22" s="12" t="str">
        <f t="shared" si="1"/>
        <v>Tốt</v>
      </c>
    </row>
    <row r="23" spans="1:11" ht="15.75" x14ac:dyDescent="0.25">
      <c r="A23" s="7" t="s">
        <v>35</v>
      </c>
      <c r="B23" s="22" t="s">
        <v>112</v>
      </c>
      <c r="C23" s="23" t="s">
        <v>80</v>
      </c>
      <c r="D23" s="24">
        <v>37662</v>
      </c>
      <c r="E23" s="25">
        <v>90</v>
      </c>
      <c r="F23" s="25">
        <v>90</v>
      </c>
      <c r="G23" s="25">
        <v>90</v>
      </c>
      <c r="H23" s="25">
        <v>90</v>
      </c>
      <c r="I23" s="12" t="str">
        <f t="shared" si="0"/>
        <v>Xuất sắc</v>
      </c>
      <c r="J23" s="25">
        <v>90</v>
      </c>
      <c r="K23" s="12" t="str">
        <f t="shared" si="1"/>
        <v>Xuất sắc</v>
      </c>
    </row>
    <row r="24" spans="1:11" ht="15.75" x14ac:dyDescent="0.25">
      <c r="A24" s="7" t="s">
        <v>36</v>
      </c>
      <c r="B24" s="22" t="s">
        <v>113</v>
      </c>
      <c r="C24" s="23" t="s">
        <v>88</v>
      </c>
      <c r="D24" s="24">
        <v>37963</v>
      </c>
      <c r="E24" s="25">
        <v>80</v>
      </c>
      <c r="F24" s="25">
        <v>80</v>
      </c>
      <c r="G24" s="25">
        <v>80</v>
      </c>
      <c r="H24" s="25">
        <v>80</v>
      </c>
      <c r="I24" s="12" t="str">
        <f t="shared" si="0"/>
        <v>Tốt</v>
      </c>
      <c r="J24" s="25">
        <v>80</v>
      </c>
      <c r="K24" s="12" t="str">
        <f t="shared" si="1"/>
        <v>Tốt</v>
      </c>
    </row>
    <row r="25" spans="1:11" ht="15.75" x14ac:dyDescent="0.25">
      <c r="A25" s="7" t="s">
        <v>37</v>
      </c>
      <c r="B25" s="22" t="s">
        <v>114</v>
      </c>
      <c r="C25" s="23" t="s">
        <v>89</v>
      </c>
      <c r="D25" s="24">
        <v>37838</v>
      </c>
      <c r="E25" s="25">
        <v>90</v>
      </c>
      <c r="F25" s="25">
        <v>90</v>
      </c>
      <c r="G25" s="25">
        <v>90</v>
      </c>
      <c r="H25" s="25">
        <v>90</v>
      </c>
      <c r="I25" s="12" t="str">
        <f t="shared" si="0"/>
        <v>Xuất sắc</v>
      </c>
      <c r="J25" s="25">
        <v>90</v>
      </c>
      <c r="K25" s="12" t="str">
        <f t="shared" si="1"/>
        <v>Xuất sắc</v>
      </c>
    </row>
    <row r="26" spans="1:11" ht="15.75" x14ac:dyDescent="0.25">
      <c r="A26" s="7" t="s">
        <v>38</v>
      </c>
      <c r="B26" s="22" t="s">
        <v>115</v>
      </c>
      <c r="C26" s="23" t="s">
        <v>91</v>
      </c>
      <c r="D26" s="24">
        <v>37977</v>
      </c>
      <c r="E26" s="25">
        <v>90</v>
      </c>
      <c r="F26" s="25">
        <v>90</v>
      </c>
      <c r="G26" s="25">
        <v>90</v>
      </c>
      <c r="H26" s="25">
        <v>90</v>
      </c>
      <c r="I26" s="12" t="str">
        <f t="shared" si="0"/>
        <v>Xuất sắc</v>
      </c>
      <c r="J26" s="25">
        <v>90</v>
      </c>
      <c r="K26" s="12" t="str">
        <f t="shared" si="1"/>
        <v>Xuất sắc</v>
      </c>
    </row>
    <row r="27" spans="1:11" ht="15.75" x14ac:dyDescent="0.25">
      <c r="A27" s="7" t="s">
        <v>39</v>
      </c>
      <c r="B27" s="22" t="s">
        <v>116</v>
      </c>
      <c r="C27" s="23" t="s">
        <v>78</v>
      </c>
      <c r="D27" s="24">
        <v>37941</v>
      </c>
      <c r="E27" s="25">
        <v>65</v>
      </c>
      <c r="F27" s="25">
        <v>65</v>
      </c>
      <c r="G27" s="25">
        <v>65</v>
      </c>
      <c r="H27" s="25">
        <v>65</v>
      </c>
      <c r="I27" s="12" t="str">
        <f t="shared" si="0"/>
        <v>Khá</v>
      </c>
      <c r="J27" s="25">
        <v>65</v>
      </c>
      <c r="K27" s="12" t="str">
        <f t="shared" si="1"/>
        <v>Khá</v>
      </c>
    </row>
    <row r="28" spans="1:11" ht="15.75" x14ac:dyDescent="0.25">
      <c r="A28" s="7" t="s">
        <v>40</v>
      </c>
      <c r="B28" s="22" t="s">
        <v>117</v>
      </c>
      <c r="C28" s="23" t="s">
        <v>92</v>
      </c>
      <c r="D28" s="24">
        <v>37889</v>
      </c>
      <c r="E28" s="25">
        <v>80</v>
      </c>
      <c r="F28" s="25">
        <v>80</v>
      </c>
      <c r="G28" s="25">
        <v>80</v>
      </c>
      <c r="H28" s="25">
        <v>80</v>
      </c>
      <c r="I28" s="12" t="str">
        <f t="shared" si="0"/>
        <v>Tốt</v>
      </c>
      <c r="J28" s="25">
        <v>80</v>
      </c>
      <c r="K28" s="12" t="str">
        <f t="shared" si="1"/>
        <v>Tốt</v>
      </c>
    </row>
    <row r="29" spans="1:11" ht="15.75" x14ac:dyDescent="0.25">
      <c r="A29" s="7" t="s">
        <v>41</v>
      </c>
      <c r="B29" s="22" t="s">
        <v>118</v>
      </c>
      <c r="C29" s="23" t="s">
        <v>67</v>
      </c>
      <c r="D29" s="24">
        <v>37866</v>
      </c>
      <c r="E29" s="25">
        <v>80</v>
      </c>
      <c r="F29" s="25">
        <v>80</v>
      </c>
      <c r="G29" s="25">
        <v>80</v>
      </c>
      <c r="H29" s="25">
        <v>80</v>
      </c>
      <c r="I29" s="12" t="str">
        <f t="shared" si="0"/>
        <v>Tốt</v>
      </c>
      <c r="J29" s="25">
        <v>80</v>
      </c>
      <c r="K29" s="12" t="str">
        <f t="shared" si="1"/>
        <v>Tốt</v>
      </c>
    </row>
    <row r="30" spans="1:11" ht="15.75" x14ac:dyDescent="0.25">
      <c r="A30" s="7" t="s">
        <v>42</v>
      </c>
      <c r="B30" s="22" t="s">
        <v>119</v>
      </c>
      <c r="C30" s="23" t="s">
        <v>74</v>
      </c>
      <c r="D30" s="24">
        <v>37673</v>
      </c>
      <c r="E30" s="25">
        <v>90</v>
      </c>
      <c r="F30" s="25">
        <v>90</v>
      </c>
      <c r="G30" s="25">
        <v>90</v>
      </c>
      <c r="H30" s="25">
        <v>90</v>
      </c>
      <c r="I30" s="12" t="str">
        <f t="shared" si="0"/>
        <v>Xuất sắc</v>
      </c>
      <c r="J30" s="25">
        <v>90</v>
      </c>
      <c r="K30" s="12" t="str">
        <f t="shared" si="1"/>
        <v>Xuất sắc</v>
      </c>
    </row>
    <row r="31" spans="1:11" ht="15.75" x14ac:dyDescent="0.25">
      <c r="A31" s="7" t="s">
        <v>43</v>
      </c>
      <c r="B31" s="22" t="s">
        <v>120</v>
      </c>
      <c r="C31" s="23" t="s">
        <v>75</v>
      </c>
      <c r="D31" s="24">
        <v>37624</v>
      </c>
      <c r="E31" s="25">
        <v>80</v>
      </c>
      <c r="F31" s="25">
        <v>80</v>
      </c>
      <c r="G31" s="25">
        <v>80</v>
      </c>
      <c r="H31" s="25">
        <v>80</v>
      </c>
      <c r="I31" s="12" t="str">
        <f t="shared" si="0"/>
        <v>Tốt</v>
      </c>
      <c r="J31" s="25">
        <v>80</v>
      </c>
      <c r="K31" s="12" t="str">
        <f t="shared" si="1"/>
        <v>Tốt</v>
      </c>
    </row>
    <row r="32" spans="1:11" ht="15.75" x14ac:dyDescent="0.25">
      <c r="A32" s="7" t="s">
        <v>44</v>
      </c>
      <c r="B32" s="22" t="s">
        <v>121</v>
      </c>
      <c r="C32" s="23" t="s">
        <v>66</v>
      </c>
      <c r="D32" s="24">
        <v>37680</v>
      </c>
      <c r="E32" s="25">
        <v>90</v>
      </c>
      <c r="F32" s="25">
        <v>90</v>
      </c>
      <c r="G32" s="25">
        <v>90</v>
      </c>
      <c r="H32" s="25">
        <v>90</v>
      </c>
      <c r="I32" s="12" t="str">
        <f t="shared" si="0"/>
        <v>Xuất sắc</v>
      </c>
      <c r="J32" s="25">
        <v>90</v>
      </c>
      <c r="K32" s="12" t="str">
        <f t="shared" si="1"/>
        <v>Xuất sắc</v>
      </c>
    </row>
    <row r="33" spans="1:11" ht="31.5" x14ac:dyDescent="0.25">
      <c r="A33" s="7" t="s">
        <v>45</v>
      </c>
      <c r="B33" s="22" t="s">
        <v>122</v>
      </c>
      <c r="C33" s="23" t="s">
        <v>95</v>
      </c>
      <c r="D33" s="24">
        <v>37940</v>
      </c>
      <c r="E33" s="25">
        <v>90</v>
      </c>
      <c r="F33" s="25">
        <v>90</v>
      </c>
      <c r="G33" s="25">
        <v>90</v>
      </c>
      <c r="H33" s="25">
        <v>90</v>
      </c>
      <c r="I33" s="12" t="str">
        <f t="shared" si="0"/>
        <v>Xuất sắc</v>
      </c>
      <c r="J33" s="25">
        <v>90</v>
      </c>
      <c r="K33" s="12" t="str">
        <f t="shared" si="1"/>
        <v>Xuất sắc</v>
      </c>
    </row>
    <row r="34" spans="1:11" ht="15.75" x14ac:dyDescent="0.25">
      <c r="A34" s="7" t="s">
        <v>46</v>
      </c>
      <c r="B34" s="22" t="s">
        <v>123</v>
      </c>
      <c r="C34" s="23" t="s">
        <v>70</v>
      </c>
      <c r="D34" s="24">
        <v>37736</v>
      </c>
      <c r="E34" s="25">
        <v>90</v>
      </c>
      <c r="F34" s="25">
        <v>90</v>
      </c>
      <c r="G34" s="25">
        <v>90</v>
      </c>
      <c r="H34" s="25">
        <v>90</v>
      </c>
      <c r="I34" s="12" t="str">
        <f t="shared" si="0"/>
        <v>Xuất sắc</v>
      </c>
      <c r="J34" s="25">
        <v>90</v>
      </c>
      <c r="K34" s="12" t="str">
        <f t="shared" si="1"/>
        <v>Xuất sắc</v>
      </c>
    </row>
    <row r="35" spans="1:11" ht="15.75" x14ac:dyDescent="0.25">
      <c r="A35" s="7" t="s">
        <v>47</v>
      </c>
      <c r="B35" s="22" t="s">
        <v>124</v>
      </c>
      <c r="C35" s="23" t="s">
        <v>72</v>
      </c>
      <c r="D35" s="24">
        <v>37731</v>
      </c>
      <c r="E35" s="25">
        <v>90</v>
      </c>
      <c r="F35" s="25">
        <v>90</v>
      </c>
      <c r="G35" s="25">
        <v>90</v>
      </c>
      <c r="H35" s="25">
        <v>90</v>
      </c>
      <c r="I35" s="12" t="str">
        <f t="shared" si="0"/>
        <v>Xuất sắc</v>
      </c>
      <c r="J35" s="25">
        <v>90</v>
      </c>
      <c r="K35" s="12" t="str">
        <f t="shared" si="1"/>
        <v>Xuất sắc</v>
      </c>
    </row>
    <row r="36" spans="1:11" ht="15.75" x14ac:dyDescent="0.25">
      <c r="A36" s="7" t="s">
        <v>48</v>
      </c>
      <c r="B36" s="22" t="s">
        <v>125</v>
      </c>
      <c r="C36" s="23" t="s">
        <v>73</v>
      </c>
      <c r="D36" s="24">
        <v>37730</v>
      </c>
      <c r="E36" s="25">
        <v>80</v>
      </c>
      <c r="F36" s="25">
        <v>80</v>
      </c>
      <c r="G36" s="25">
        <v>80</v>
      </c>
      <c r="H36" s="25">
        <v>80</v>
      </c>
      <c r="I36" s="12" t="str">
        <f t="shared" si="0"/>
        <v>Tốt</v>
      </c>
      <c r="J36" s="25">
        <v>80</v>
      </c>
      <c r="K36" s="12" t="str">
        <f t="shared" si="1"/>
        <v>Tốt</v>
      </c>
    </row>
    <row r="37" spans="1:11" ht="15.75" x14ac:dyDescent="0.25">
      <c r="A37" s="7" t="s">
        <v>49</v>
      </c>
      <c r="B37" s="22" t="s">
        <v>126</v>
      </c>
      <c r="C37" s="23" t="s">
        <v>77</v>
      </c>
      <c r="D37" s="24">
        <v>37924</v>
      </c>
      <c r="E37" s="25">
        <v>90</v>
      </c>
      <c r="F37" s="25">
        <v>90</v>
      </c>
      <c r="G37" s="25">
        <v>90</v>
      </c>
      <c r="H37" s="25">
        <v>90</v>
      </c>
      <c r="I37" s="12" t="str">
        <f t="shared" si="0"/>
        <v>Xuất sắc</v>
      </c>
      <c r="J37" s="25">
        <v>90</v>
      </c>
      <c r="K37" s="12" t="str">
        <f t="shared" si="1"/>
        <v>Xuất sắc</v>
      </c>
    </row>
    <row r="38" spans="1:11" ht="15.75" x14ac:dyDescent="0.25">
      <c r="A38" s="7" t="s">
        <v>50</v>
      </c>
      <c r="B38" s="22" t="s">
        <v>127</v>
      </c>
      <c r="C38" s="23" t="s">
        <v>81</v>
      </c>
      <c r="D38" s="24">
        <v>37755</v>
      </c>
      <c r="E38" s="25">
        <v>90</v>
      </c>
      <c r="F38" s="25">
        <v>90</v>
      </c>
      <c r="G38" s="25">
        <v>90</v>
      </c>
      <c r="H38" s="25">
        <v>90</v>
      </c>
      <c r="I38" s="12" t="str">
        <f t="shared" si="0"/>
        <v>Xuất sắc</v>
      </c>
      <c r="J38" s="25">
        <v>90</v>
      </c>
      <c r="K38" s="12" t="str">
        <f t="shared" si="1"/>
        <v>Xuất sắc</v>
      </c>
    </row>
    <row r="39" spans="1:11" ht="15.75" x14ac:dyDescent="0.25">
      <c r="A39" s="7" t="s">
        <v>51</v>
      </c>
      <c r="B39" s="22" t="s">
        <v>128</v>
      </c>
      <c r="C39" s="23" t="s">
        <v>82</v>
      </c>
      <c r="D39" s="24">
        <v>37909</v>
      </c>
      <c r="E39" s="25">
        <v>90</v>
      </c>
      <c r="F39" s="25">
        <v>90</v>
      </c>
      <c r="G39" s="25">
        <v>90</v>
      </c>
      <c r="H39" s="25">
        <v>90</v>
      </c>
      <c r="I39" s="12" t="str">
        <f t="shared" si="0"/>
        <v>Xuất sắc</v>
      </c>
      <c r="J39" s="25">
        <v>90</v>
      </c>
      <c r="K39" s="12" t="str">
        <f t="shared" si="1"/>
        <v>Xuất sắc</v>
      </c>
    </row>
    <row r="40" spans="1:11" ht="15.75" x14ac:dyDescent="0.25">
      <c r="A40" s="7" t="s">
        <v>52</v>
      </c>
      <c r="B40" s="22" t="s">
        <v>129</v>
      </c>
      <c r="C40" s="23" t="s">
        <v>83</v>
      </c>
      <c r="D40" s="24">
        <v>37884</v>
      </c>
      <c r="E40" s="25">
        <v>80</v>
      </c>
      <c r="F40" s="25">
        <v>80</v>
      </c>
      <c r="G40" s="25">
        <v>80</v>
      </c>
      <c r="H40" s="25">
        <v>80</v>
      </c>
      <c r="I40" s="12" t="str">
        <f t="shared" si="0"/>
        <v>Tốt</v>
      </c>
      <c r="J40" s="25">
        <v>80</v>
      </c>
      <c r="K40" s="12" t="str">
        <f t="shared" si="1"/>
        <v>Tốt</v>
      </c>
    </row>
    <row r="41" spans="1:11" ht="15.75" x14ac:dyDescent="0.25">
      <c r="A41" s="7" t="s">
        <v>53</v>
      </c>
      <c r="B41" s="22" t="s">
        <v>130</v>
      </c>
      <c r="C41" s="23" t="s">
        <v>84</v>
      </c>
      <c r="D41" s="24">
        <v>37940</v>
      </c>
      <c r="E41" s="25">
        <v>80</v>
      </c>
      <c r="F41" s="26"/>
      <c r="G41" s="25">
        <v>70</v>
      </c>
      <c r="H41" s="25">
        <v>77</v>
      </c>
      <c r="I41" s="12" t="str">
        <f t="shared" si="0"/>
        <v>Khá</v>
      </c>
      <c r="J41" s="25">
        <v>77</v>
      </c>
      <c r="K41" s="12" t="str">
        <f t="shared" si="1"/>
        <v>Khá</v>
      </c>
    </row>
    <row r="42" spans="1:11" ht="15.75" x14ac:dyDescent="0.25">
      <c r="A42" s="7" t="s">
        <v>54</v>
      </c>
      <c r="B42" s="22" t="s">
        <v>131</v>
      </c>
      <c r="C42" s="23" t="s">
        <v>85</v>
      </c>
      <c r="D42" s="24">
        <v>37687</v>
      </c>
      <c r="E42" s="25">
        <v>70</v>
      </c>
      <c r="F42" s="25">
        <v>70</v>
      </c>
      <c r="G42" s="25">
        <v>70</v>
      </c>
      <c r="H42" s="25">
        <v>70</v>
      </c>
      <c r="I42" s="12" t="str">
        <f t="shared" si="0"/>
        <v>Khá</v>
      </c>
      <c r="J42" s="25">
        <v>70</v>
      </c>
      <c r="K42" s="12" t="str">
        <f t="shared" si="1"/>
        <v>Khá</v>
      </c>
    </row>
    <row r="43" spans="1:11" ht="15.75" x14ac:dyDescent="0.25">
      <c r="A43" s="7" t="s">
        <v>55</v>
      </c>
      <c r="B43" s="22" t="s">
        <v>132</v>
      </c>
      <c r="C43" s="23" t="s">
        <v>86</v>
      </c>
      <c r="D43" s="24">
        <v>37715</v>
      </c>
      <c r="E43" s="25">
        <v>80</v>
      </c>
      <c r="F43" s="25">
        <v>80</v>
      </c>
      <c r="G43" s="25">
        <v>80</v>
      </c>
      <c r="H43" s="25">
        <v>80</v>
      </c>
      <c r="I43" s="12" t="str">
        <f t="shared" si="0"/>
        <v>Tốt</v>
      </c>
      <c r="J43" s="25">
        <v>80</v>
      </c>
      <c r="K43" s="12" t="str">
        <f t="shared" si="1"/>
        <v>Tốt</v>
      </c>
    </row>
    <row r="44" spans="1:11" ht="15.75" x14ac:dyDescent="0.25">
      <c r="A44" s="7" t="s">
        <v>56</v>
      </c>
      <c r="B44" s="22" t="s">
        <v>133</v>
      </c>
      <c r="C44" s="23" t="s">
        <v>90</v>
      </c>
      <c r="D44" s="24">
        <v>37932</v>
      </c>
      <c r="E44" s="26"/>
      <c r="F44" s="26"/>
      <c r="G44" s="26"/>
      <c r="H44" s="26"/>
      <c r="I44" s="12" t="str">
        <f t="shared" si="0"/>
        <v>Kém</v>
      </c>
      <c r="J44" s="26">
        <f>E44</f>
        <v>0</v>
      </c>
      <c r="K44" s="12" t="str">
        <f t="shared" si="1"/>
        <v>Kém</v>
      </c>
    </row>
    <row r="45" spans="1:11" ht="15.75" x14ac:dyDescent="0.25">
      <c r="A45" s="7" t="s">
        <v>57</v>
      </c>
      <c r="B45" s="22" t="s">
        <v>134</v>
      </c>
      <c r="C45" s="23" t="s">
        <v>97</v>
      </c>
      <c r="D45" s="24">
        <v>37730</v>
      </c>
      <c r="E45" s="25">
        <v>70</v>
      </c>
      <c r="F45" s="25">
        <v>70</v>
      </c>
      <c r="G45" s="25">
        <v>70</v>
      </c>
      <c r="H45" s="25">
        <v>70</v>
      </c>
      <c r="I45" s="12" t="str">
        <f t="shared" si="0"/>
        <v>Khá</v>
      </c>
      <c r="J45" s="25">
        <v>70</v>
      </c>
      <c r="K45" s="12" t="str">
        <f t="shared" si="1"/>
        <v>Khá</v>
      </c>
    </row>
    <row r="46" spans="1:11" ht="15.75" x14ac:dyDescent="0.25">
      <c r="A46" s="7" t="s">
        <v>58</v>
      </c>
      <c r="B46" s="22" t="s">
        <v>135</v>
      </c>
      <c r="C46" s="23" t="s">
        <v>100</v>
      </c>
      <c r="D46" s="24">
        <v>37829</v>
      </c>
      <c r="E46" s="26"/>
      <c r="F46" s="26"/>
      <c r="G46" s="26"/>
      <c r="H46" s="26"/>
      <c r="I46" s="12" t="str">
        <f t="shared" si="0"/>
        <v>Kém</v>
      </c>
      <c r="J46" s="26">
        <f t="shared" ref="J46" si="2">E46</f>
        <v>0</v>
      </c>
      <c r="K46" s="12" t="str">
        <f t="shared" si="1"/>
        <v>Kém</v>
      </c>
    </row>
    <row r="48" spans="1:11" ht="16.5" x14ac:dyDescent="0.2">
      <c r="A48" s="49" t="s">
        <v>101</v>
      </c>
      <c r="B48" s="49"/>
      <c r="C48" s="49"/>
    </row>
  </sheetData>
  <mergeCells count="16">
    <mergeCell ref="A6:K6"/>
    <mergeCell ref="A1:C1"/>
    <mergeCell ref="E1:K1"/>
    <mergeCell ref="A2:C2"/>
    <mergeCell ref="E2:K2"/>
    <mergeCell ref="A5:K5"/>
    <mergeCell ref="A48:C48"/>
    <mergeCell ref="A7:K7"/>
    <mergeCell ref="A10:A12"/>
    <mergeCell ref="B10:B12"/>
    <mergeCell ref="C10:C12"/>
    <mergeCell ref="D10:D12"/>
    <mergeCell ref="H10:I10"/>
    <mergeCell ref="H11:I11"/>
    <mergeCell ref="J10:K10"/>
    <mergeCell ref="J11:K11"/>
  </mergeCells>
  <phoneticPr fontId="13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9E809-AB6F-46B9-9521-6CD75BC336EA}">
  <dimension ref="A1:K18"/>
  <sheetViews>
    <sheetView topLeftCell="A3" workbookViewId="0">
      <selection activeCell="K16" sqref="K16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59" t="s">
        <v>0</v>
      </c>
      <c r="B1" s="59"/>
      <c r="C1" s="59"/>
      <c r="E1" s="60" t="s">
        <v>2</v>
      </c>
      <c r="F1" s="60"/>
      <c r="G1" s="60"/>
      <c r="H1" s="60"/>
      <c r="I1" s="60"/>
      <c r="J1" s="60"/>
      <c r="K1" s="60"/>
    </row>
    <row r="2" spans="1:11" ht="18.75" customHeight="1" x14ac:dyDescent="0.2">
      <c r="A2" s="61" t="s">
        <v>1</v>
      </c>
      <c r="B2" s="61"/>
      <c r="C2" s="61"/>
      <c r="E2" s="60" t="s">
        <v>3</v>
      </c>
      <c r="F2" s="60"/>
      <c r="G2" s="60"/>
      <c r="H2" s="60"/>
      <c r="I2" s="60"/>
      <c r="J2" s="60"/>
      <c r="K2" s="60"/>
    </row>
    <row r="3" spans="1:11" ht="18.75" customHeight="1" x14ac:dyDescent="0.2">
      <c r="A3" s="1"/>
    </row>
    <row r="5" spans="1:11" ht="18.75" customHeight="1" x14ac:dyDescent="0.2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8.75" customHeight="1" x14ac:dyDescent="0.2">
      <c r="A6" s="50" t="s">
        <v>276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8.75" customHeight="1" x14ac:dyDescent="0.2">
      <c r="A7" s="50" t="s">
        <v>21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10" spans="1:11" ht="18.75" customHeight="1" x14ac:dyDescent="0.2">
      <c r="A10" s="51" t="s">
        <v>5</v>
      </c>
      <c r="B10" s="53" t="s">
        <v>6</v>
      </c>
      <c r="C10" s="53" t="s">
        <v>7</v>
      </c>
      <c r="D10" s="53" t="s">
        <v>8</v>
      </c>
      <c r="E10" s="2" t="s">
        <v>9</v>
      </c>
      <c r="F10" s="2" t="s">
        <v>9</v>
      </c>
      <c r="G10" s="2" t="s">
        <v>9</v>
      </c>
      <c r="H10" s="55" t="s">
        <v>13</v>
      </c>
      <c r="I10" s="56"/>
      <c r="J10" s="55" t="s">
        <v>13</v>
      </c>
      <c r="K10" s="56"/>
    </row>
    <row r="11" spans="1:11" ht="33.75" customHeight="1" x14ac:dyDescent="0.2">
      <c r="A11" s="52"/>
      <c r="B11" s="54"/>
      <c r="C11" s="54"/>
      <c r="D11" s="54"/>
      <c r="E11" s="3" t="s">
        <v>10</v>
      </c>
      <c r="F11" s="3" t="s">
        <v>11</v>
      </c>
      <c r="G11" s="3" t="s">
        <v>12</v>
      </c>
      <c r="H11" s="57" t="s">
        <v>14</v>
      </c>
      <c r="I11" s="58"/>
      <c r="J11" s="57" t="s">
        <v>29</v>
      </c>
      <c r="K11" s="58"/>
    </row>
    <row r="12" spans="1:11" ht="18.75" customHeight="1" x14ac:dyDescent="0.2">
      <c r="A12" s="52"/>
      <c r="B12" s="54"/>
      <c r="C12" s="54"/>
      <c r="D12" s="54"/>
      <c r="E12" s="5"/>
      <c r="F12" s="5"/>
      <c r="G12" s="5"/>
      <c r="H12" s="2" t="s">
        <v>9</v>
      </c>
      <c r="I12" s="2" t="s">
        <v>15</v>
      </c>
      <c r="J12" s="2" t="s">
        <v>9</v>
      </c>
      <c r="K12" s="2" t="s">
        <v>15</v>
      </c>
    </row>
    <row r="13" spans="1:11" ht="18.75" customHeight="1" x14ac:dyDescent="0.2">
      <c r="A13" s="8">
        <v>1</v>
      </c>
      <c r="B13" s="22" t="s">
        <v>277</v>
      </c>
      <c r="C13" s="23" t="s">
        <v>278</v>
      </c>
      <c r="D13" s="24">
        <v>38348</v>
      </c>
      <c r="E13" s="25">
        <v>100</v>
      </c>
      <c r="F13" s="25">
        <v>100</v>
      </c>
      <c r="G13" s="25">
        <v>100</v>
      </c>
      <c r="H13" s="25">
        <v>100</v>
      </c>
      <c r="I13" s="12" t="str">
        <f t="shared" ref="I13:K16" si="0">IF(H13&gt;=90,"Xuất sắc",IF(H13&gt;=80,"Tốt", IF(H13&gt;=65,"Khá",IF(H13&gt;=50,"Trung bình", IF(H13&gt;=35, "Yếu", "Kém")))))</f>
        <v>Xuất sắc</v>
      </c>
      <c r="J13" s="25">
        <v>100</v>
      </c>
      <c r="K13" s="12" t="str">
        <f t="shared" si="0"/>
        <v>Xuất sắc</v>
      </c>
    </row>
    <row r="14" spans="1:11" ht="18.75" customHeight="1" x14ac:dyDescent="0.2">
      <c r="A14" s="8">
        <v>2</v>
      </c>
      <c r="B14" s="22" t="s">
        <v>279</v>
      </c>
      <c r="C14" s="23" t="s">
        <v>280</v>
      </c>
      <c r="D14" s="24">
        <v>38276</v>
      </c>
      <c r="E14" s="25">
        <v>90</v>
      </c>
      <c r="F14" s="25">
        <v>90</v>
      </c>
      <c r="G14" s="25">
        <v>90</v>
      </c>
      <c r="H14" s="25">
        <v>90</v>
      </c>
      <c r="I14" s="12" t="str">
        <f t="shared" si="0"/>
        <v>Xuất sắc</v>
      </c>
      <c r="J14" s="25">
        <v>90</v>
      </c>
      <c r="K14" s="12" t="str">
        <f t="shared" si="0"/>
        <v>Xuất sắc</v>
      </c>
    </row>
    <row r="15" spans="1:11" ht="18.75" customHeight="1" x14ac:dyDescent="0.2">
      <c r="A15" s="8">
        <v>3</v>
      </c>
      <c r="B15" s="22" t="s">
        <v>281</v>
      </c>
      <c r="C15" s="23" t="s">
        <v>282</v>
      </c>
      <c r="D15" s="24">
        <v>38157</v>
      </c>
      <c r="E15" s="25">
        <v>90</v>
      </c>
      <c r="F15" s="25">
        <v>90</v>
      </c>
      <c r="G15" s="25">
        <v>90</v>
      </c>
      <c r="H15" s="25">
        <v>90</v>
      </c>
      <c r="I15" s="12" t="str">
        <f t="shared" si="0"/>
        <v>Xuất sắc</v>
      </c>
      <c r="J15" s="25">
        <v>90</v>
      </c>
      <c r="K15" s="12" t="str">
        <f t="shared" si="0"/>
        <v>Xuất sắc</v>
      </c>
    </row>
    <row r="16" spans="1:11" ht="18.75" customHeight="1" x14ac:dyDescent="0.2">
      <c r="A16" s="8">
        <v>4</v>
      </c>
      <c r="B16" s="22" t="s">
        <v>283</v>
      </c>
      <c r="C16" s="23" t="s">
        <v>284</v>
      </c>
      <c r="D16" s="24">
        <v>38148</v>
      </c>
      <c r="E16" s="25">
        <v>90</v>
      </c>
      <c r="F16" s="25">
        <v>90</v>
      </c>
      <c r="G16" s="25">
        <v>90</v>
      </c>
      <c r="H16" s="25">
        <v>90</v>
      </c>
      <c r="I16" s="12" t="str">
        <f t="shared" si="0"/>
        <v>Xuất sắc</v>
      </c>
      <c r="J16" s="25">
        <v>90</v>
      </c>
      <c r="K16" s="12" t="str">
        <f t="shared" si="0"/>
        <v>Xuất sắc</v>
      </c>
    </row>
    <row r="17" spans="1:11" ht="18.75" customHeight="1" x14ac:dyDescent="0.2">
      <c r="B17" s="30"/>
      <c r="C17" s="31"/>
      <c r="D17" s="32"/>
      <c r="E17" s="33"/>
      <c r="F17" s="33"/>
      <c r="G17" s="33"/>
      <c r="H17" s="33"/>
      <c r="I17" s="33"/>
      <c r="J17" s="33"/>
      <c r="K17" s="19"/>
    </row>
    <row r="18" spans="1:11" ht="16.5" x14ac:dyDescent="0.2">
      <c r="A18" s="49" t="s">
        <v>285</v>
      </c>
      <c r="B18" s="49"/>
      <c r="C18" s="49"/>
    </row>
  </sheetData>
  <mergeCells count="16">
    <mergeCell ref="A6:K6"/>
    <mergeCell ref="A1:C1"/>
    <mergeCell ref="E1:K1"/>
    <mergeCell ref="A2:C2"/>
    <mergeCell ref="E2:K2"/>
    <mergeCell ref="A5:K5"/>
    <mergeCell ref="A18:C18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326DC-C1DD-4C69-BEE5-A868E4293F53}">
  <dimension ref="A1:K30"/>
  <sheetViews>
    <sheetView topLeftCell="A4" workbookViewId="0">
      <selection activeCell="P20" sqref="P20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59" t="s">
        <v>0</v>
      </c>
      <c r="B1" s="59"/>
      <c r="C1" s="59"/>
      <c r="E1" s="60" t="s">
        <v>2</v>
      </c>
      <c r="F1" s="60"/>
      <c r="G1" s="60"/>
      <c r="H1" s="60"/>
      <c r="I1" s="60"/>
      <c r="J1" s="60"/>
      <c r="K1" s="60"/>
    </row>
    <row r="2" spans="1:11" ht="18.75" customHeight="1" x14ac:dyDescent="0.2">
      <c r="A2" s="61" t="s">
        <v>1</v>
      </c>
      <c r="B2" s="61"/>
      <c r="C2" s="61"/>
      <c r="E2" s="60" t="s">
        <v>3</v>
      </c>
      <c r="F2" s="60"/>
      <c r="G2" s="60"/>
      <c r="H2" s="60"/>
      <c r="I2" s="60"/>
      <c r="J2" s="60"/>
      <c r="K2" s="60"/>
    </row>
    <row r="3" spans="1:11" ht="18.75" customHeight="1" x14ac:dyDescent="0.2">
      <c r="A3" s="1"/>
    </row>
    <row r="5" spans="1:11" ht="18.75" customHeight="1" x14ac:dyDescent="0.2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8.75" customHeight="1" x14ac:dyDescent="0.2">
      <c r="A6" s="50" t="s">
        <v>315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8.75" customHeight="1" x14ac:dyDescent="0.2">
      <c r="A7" s="50" t="s">
        <v>21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10" spans="1:11" ht="18.75" customHeight="1" x14ac:dyDescent="0.2">
      <c r="A10" s="51" t="s">
        <v>5</v>
      </c>
      <c r="B10" s="53" t="s">
        <v>6</v>
      </c>
      <c r="C10" s="53" t="s">
        <v>7</v>
      </c>
      <c r="D10" s="53" t="s">
        <v>8</v>
      </c>
      <c r="E10" s="2" t="s">
        <v>9</v>
      </c>
      <c r="F10" s="2" t="s">
        <v>9</v>
      </c>
      <c r="G10" s="2" t="s">
        <v>9</v>
      </c>
      <c r="H10" s="55" t="s">
        <v>13</v>
      </c>
      <c r="I10" s="56"/>
      <c r="J10" s="55" t="s">
        <v>13</v>
      </c>
      <c r="K10" s="56"/>
    </row>
    <row r="11" spans="1:11" ht="33.75" customHeight="1" x14ac:dyDescent="0.2">
      <c r="A11" s="52"/>
      <c r="B11" s="54"/>
      <c r="C11" s="54"/>
      <c r="D11" s="54"/>
      <c r="E11" s="3" t="s">
        <v>10</v>
      </c>
      <c r="F11" s="3" t="s">
        <v>11</v>
      </c>
      <c r="G11" s="3" t="s">
        <v>12</v>
      </c>
      <c r="H11" s="57" t="s">
        <v>14</v>
      </c>
      <c r="I11" s="58"/>
      <c r="J11" s="57" t="s">
        <v>29</v>
      </c>
      <c r="K11" s="58"/>
    </row>
    <row r="12" spans="1:11" ht="18.75" customHeight="1" x14ac:dyDescent="0.2">
      <c r="A12" s="52"/>
      <c r="B12" s="54"/>
      <c r="C12" s="54"/>
      <c r="D12" s="54"/>
      <c r="E12" s="5"/>
      <c r="F12" s="5"/>
      <c r="G12" s="5"/>
      <c r="H12" s="2" t="s">
        <v>9</v>
      </c>
      <c r="I12" s="2" t="s">
        <v>15</v>
      </c>
      <c r="J12" s="2" t="s">
        <v>9</v>
      </c>
      <c r="K12" s="2" t="s">
        <v>15</v>
      </c>
    </row>
    <row r="13" spans="1:11" ht="18.75" customHeight="1" x14ac:dyDescent="0.25">
      <c r="A13" s="8">
        <v>1</v>
      </c>
      <c r="B13" s="44" t="s">
        <v>313</v>
      </c>
      <c r="C13" s="45" t="s">
        <v>314</v>
      </c>
      <c r="D13" s="46" t="s">
        <v>354</v>
      </c>
      <c r="E13" s="47">
        <v>90</v>
      </c>
      <c r="F13" s="47">
        <v>90</v>
      </c>
      <c r="G13" s="47">
        <v>0</v>
      </c>
      <c r="H13" s="47">
        <v>0</v>
      </c>
      <c r="I13" s="48" t="str">
        <f t="shared" ref="I13:K28" si="0">IF(H13&gt;=90,"Xuất sắc",IF(H13&gt;=80,"Tốt", IF(H13&gt;=65,"Khá",IF(H13&gt;=50,"Trung bình", IF(H13&gt;=35, "Yếu", "Kém")))))</f>
        <v>Kém</v>
      </c>
      <c r="J13" s="47">
        <v>90</v>
      </c>
      <c r="K13" s="48" t="str">
        <f t="shared" si="0"/>
        <v>Xuất sắc</v>
      </c>
    </row>
    <row r="14" spans="1:11" ht="18.75" customHeight="1" x14ac:dyDescent="0.25">
      <c r="A14" s="8">
        <v>2</v>
      </c>
      <c r="B14" s="44" t="s">
        <v>352</v>
      </c>
      <c r="C14" s="45" t="s">
        <v>353</v>
      </c>
      <c r="D14" s="46" t="s">
        <v>355</v>
      </c>
      <c r="E14" s="47">
        <v>77</v>
      </c>
      <c r="F14" s="47">
        <v>77</v>
      </c>
      <c r="G14" s="47">
        <v>0</v>
      </c>
      <c r="H14" s="47">
        <v>0</v>
      </c>
      <c r="I14" s="48" t="str">
        <f t="shared" si="0"/>
        <v>Kém</v>
      </c>
      <c r="J14" s="47">
        <v>77</v>
      </c>
      <c r="K14" s="48" t="str">
        <f t="shared" si="0"/>
        <v>Khá</v>
      </c>
    </row>
    <row r="15" spans="1:11" ht="18.75" customHeight="1" x14ac:dyDescent="0.25">
      <c r="A15" s="8">
        <v>3</v>
      </c>
      <c r="B15" s="44" t="s">
        <v>303</v>
      </c>
      <c r="C15" s="45" t="s">
        <v>304</v>
      </c>
      <c r="D15" s="46" t="s">
        <v>356</v>
      </c>
      <c r="E15" s="47">
        <v>90</v>
      </c>
      <c r="F15" s="47">
        <v>90</v>
      </c>
      <c r="G15" s="47">
        <v>90</v>
      </c>
      <c r="H15" s="47">
        <v>90</v>
      </c>
      <c r="I15" s="48" t="str">
        <f t="shared" si="0"/>
        <v>Xuất sắc</v>
      </c>
      <c r="J15" s="47">
        <v>90</v>
      </c>
      <c r="K15" s="48" t="str">
        <f t="shared" si="0"/>
        <v>Xuất sắc</v>
      </c>
    </row>
    <row r="16" spans="1:11" ht="18.75" customHeight="1" x14ac:dyDescent="0.25">
      <c r="A16" s="8">
        <v>4</v>
      </c>
      <c r="B16" s="44" t="s">
        <v>298</v>
      </c>
      <c r="C16" s="45" t="s">
        <v>299</v>
      </c>
      <c r="D16" s="46" t="s">
        <v>357</v>
      </c>
      <c r="E16" s="47">
        <v>90</v>
      </c>
      <c r="F16" s="47">
        <v>0</v>
      </c>
      <c r="G16" s="47">
        <v>0</v>
      </c>
      <c r="H16" s="47">
        <v>0</v>
      </c>
      <c r="I16" s="48" t="str">
        <f t="shared" si="0"/>
        <v>Kém</v>
      </c>
      <c r="J16" s="47">
        <v>90</v>
      </c>
      <c r="K16" s="48" t="str">
        <f t="shared" si="0"/>
        <v>Xuất sắc</v>
      </c>
    </row>
    <row r="17" spans="1:11" ht="18.75" customHeight="1" x14ac:dyDescent="0.25">
      <c r="A17" s="8">
        <v>5</v>
      </c>
      <c r="B17" s="44" t="s">
        <v>305</v>
      </c>
      <c r="C17" s="45" t="s">
        <v>306</v>
      </c>
      <c r="D17" s="46" t="s">
        <v>358</v>
      </c>
      <c r="E17" s="47">
        <v>90</v>
      </c>
      <c r="F17" s="47">
        <v>90</v>
      </c>
      <c r="G17" s="47">
        <v>90</v>
      </c>
      <c r="H17" s="47">
        <v>90</v>
      </c>
      <c r="I17" s="48" t="str">
        <f t="shared" si="0"/>
        <v>Xuất sắc</v>
      </c>
      <c r="J17" s="47">
        <v>90</v>
      </c>
      <c r="K17" s="48" t="str">
        <f t="shared" si="0"/>
        <v>Xuất sắc</v>
      </c>
    </row>
    <row r="18" spans="1:11" ht="18.75" customHeight="1" x14ac:dyDescent="0.25">
      <c r="A18" s="8">
        <v>6</v>
      </c>
      <c r="B18" s="44" t="s">
        <v>300</v>
      </c>
      <c r="C18" s="45" t="s">
        <v>65</v>
      </c>
      <c r="D18" s="46" t="s">
        <v>359</v>
      </c>
      <c r="E18" s="47">
        <v>90</v>
      </c>
      <c r="F18" s="47">
        <v>90</v>
      </c>
      <c r="G18" s="47">
        <v>90</v>
      </c>
      <c r="H18" s="47">
        <v>90</v>
      </c>
      <c r="I18" s="48" t="str">
        <f t="shared" si="0"/>
        <v>Xuất sắc</v>
      </c>
      <c r="J18" s="47">
        <v>90</v>
      </c>
      <c r="K18" s="48" t="str">
        <f t="shared" si="0"/>
        <v>Xuất sắc</v>
      </c>
    </row>
    <row r="19" spans="1:11" ht="18.75" customHeight="1" x14ac:dyDescent="0.25">
      <c r="A19" s="8">
        <v>7</v>
      </c>
      <c r="B19" s="44" t="s">
        <v>288</v>
      </c>
      <c r="C19" s="45" t="s">
        <v>289</v>
      </c>
      <c r="D19" s="46" t="s">
        <v>360</v>
      </c>
      <c r="E19" s="47">
        <v>90</v>
      </c>
      <c r="F19" s="47">
        <v>90</v>
      </c>
      <c r="G19" s="47">
        <v>90</v>
      </c>
      <c r="H19" s="47">
        <v>90</v>
      </c>
      <c r="I19" s="48" t="str">
        <f t="shared" si="0"/>
        <v>Xuất sắc</v>
      </c>
      <c r="J19" s="47">
        <v>90</v>
      </c>
      <c r="K19" s="48" t="str">
        <f t="shared" si="0"/>
        <v>Xuất sắc</v>
      </c>
    </row>
    <row r="20" spans="1:11" ht="18.75" customHeight="1" x14ac:dyDescent="0.25">
      <c r="A20" s="8">
        <v>8</v>
      </c>
      <c r="B20" s="44" t="s">
        <v>301</v>
      </c>
      <c r="C20" s="45" t="s">
        <v>302</v>
      </c>
      <c r="D20" s="46" t="s">
        <v>361</v>
      </c>
      <c r="E20" s="47">
        <v>90</v>
      </c>
      <c r="F20" s="47">
        <v>90</v>
      </c>
      <c r="G20" s="47">
        <v>90</v>
      </c>
      <c r="H20" s="47">
        <v>90</v>
      </c>
      <c r="I20" s="48" t="str">
        <f t="shared" si="0"/>
        <v>Xuất sắc</v>
      </c>
      <c r="J20" s="47">
        <v>90</v>
      </c>
      <c r="K20" s="48" t="str">
        <f t="shared" si="0"/>
        <v>Xuất sắc</v>
      </c>
    </row>
    <row r="21" spans="1:11" ht="18.75" customHeight="1" x14ac:dyDescent="0.25">
      <c r="A21" s="8">
        <v>9</v>
      </c>
      <c r="B21" s="44" t="s">
        <v>292</v>
      </c>
      <c r="C21" s="45" t="s">
        <v>293</v>
      </c>
      <c r="D21" s="46" t="s">
        <v>362</v>
      </c>
      <c r="E21" s="47">
        <v>80</v>
      </c>
      <c r="F21" s="47">
        <v>80</v>
      </c>
      <c r="G21" s="47">
        <v>80</v>
      </c>
      <c r="H21" s="47">
        <v>80</v>
      </c>
      <c r="I21" s="48" t="str">
        <f t="shared" si="0"/>
        <v>Tốt</v>
      </c>
      <c r="J21" s="47">
        <v>80</v>
      </c>
      <c r="K21" s="48" t="str">
        <f t="shared" si="0"/>
        <v>Tốt</v>
      </c>
    </row>
    <row r="22" spans="1:11" ht="18.75" customHeight="1" x14ac:dyDescent="0.25">
      <c r="A22" s="8">
        <v>10</v>
      </c>
      <c r="B22" s="44" t="s">
        <v>296</v>
      </c>
      <c r="C22" s="45" t="s">
        <v>297</v>
      </c>
      <c r="D22" s="46" t="s">
        <v>363</v>
      </c>
      <c r="E22" s="47">
        <v>90</v>
      </c>
      <c r="F22" s="47">
        <v>90</v>
      </c>
      <c r="G22" s="47">
        <v>90</v>
      </c>
      <c r="H22" s="47">
        <v>90</v>
      </c>
      <c r="I22" s="48" t="str">
        <f t="shared" si="0"/>
        <v>Xuất sắc</v>
      </c>
      <c r="J22" s="47">
        <v>90</v>
      </c>
      <c r="K22" s="48" t="str">
        <f t="shared" si="0"/>
        <v>Xuất sắc</v>
      </c>
    </row>
    <row r="23" spans="1:11" ht="18.75" customHeight="1" x14ac:dyDescent="0.25">
      <c r="A23" s="8">
        <v>11</v>
      </c>
      <c r="B23" s="44" t="s">
        <v>294</v>
      </c>
      <c r="C23" s="45" t="s">
        <v>295</v>
      </c>
      <c r="D23" s="46" t="s">
        <v>364</v>
      </c>
      <c r="E23" s="47">
        <v>90</v>
      </c>
      <c r="F23" s="47">
        <v>90</v>
      </c>
      <c r="G23" s="47">
        <v>90</v>
      </c>
      <c r="H23" s="47">
        <v>90</v>
      </c>
      <c r="I23" s="48" t="str">
        <f t="shared" si="0"/>
        <v>Xuất sắc</v>
      </c>
      <c r="J23" s="47">
        <v>90</v>
      </c>
      <c r="K23" s="48" t="str">
        <f t="shared" si="0"/>
        <v>Xuất sắc</v>
      </c>
    </row>
    <row r="24" spans="1:11" ht="18.75" customHeight="1" x14ac:dyDescent="0.25">
      <c r="A24" s="8">
        <v>12</v>
      </c>
      <c r="B24" s="44" t="s">
        <v>309</v>
      </c>
      <c r="C24" s="45" t="s">
        <v>310</v>
      </c>
      <c r="D24" s="46" t="s">
        <v>365</v>
      </c>
      <c r="E24" s="47">
        <v>90</v>
      </c>
      <c r="F24" s="47">
        <v>0</v>
      </c>
      <c r="G24" s="47">
        <v>0</v>
      </c>
      <c r="H24" s="47">
        <v>0</v>
      </c>
      <c r="I24" s="48" t="str">
        <f t="shared" si="0"/>
        <v>Kém</v>
      </c>
      <c r="J24" s="47">
        <v>90</v>
      </c>
      <c r="K24" s="48" t="str">
        <f t="shared" si="0"/>
        <v>Xuất sắc</v>
      </c>
    </row>
    <row r="25" spans="1:11" ht="18.75" customHeight="1" x14ac:dyDescent="0.25">
      <c r="A25" s="8">
        <v>13</v>
      </c>
      <c r="B25" s="44" t="s">
        <v>286</v>
      </c>
      <c r="C25" s="45" t="s">
        <v>287</v>
      </c>
      <c r="D25" s="46" t="s">
        <v>366</v>
      </c>
      <c r="E25" s="47">
        <v>94</v>
      </c>
      <c r="F25" s="47">
        <v>94</v>
      </c>
      <c r="G25" s="47">
        <v>94</v>
      </c>
      <c r="H25" s="47">
        <v>94</v>
      </c>
      <c r="I25" s="48" t="str">
        <f t="shared" si="0"/>
        <v>Xuất sắc</v>
      </c>
      <c r="J25" s="47">
        <v>94</v>
      </c>
      <c r="K25" s="48" t="str">
        <f t="shared" si="0"/>
        <v>Xuất sắc</v>
      </c>
    </row>
    <row r="26" spans="1:11" ht="18.75" customHeight="1" x14ac:dyDescent="0.25">
      <c r="A26" s="8">
        <v>14</v>
      </c>
      <c r="B26" s="44" t="s">
        <v>290</v>
      </c>
      <c r="C26" s="45" t="s">
        <v>291</v>
      </c>
      <c r="D26" s="46" t="s">
        <v>367</v>
      </c>
      <c r="E26" s="47">
        <v>90</v>
      </c>
      <c r="F26" s="47">
        <v>90</v>
      </c>
      <c r="G26" s="47">
        <v>90</v>
      </c>
      <c r="H26" s="47">
        <v>90</v>
      </c>
      <c r="I26" s="48" t="str">
        <f t="shared" si="0"/>
        <v>Xuất sắc</v>
      </c>
      <c r="J26" s="47">
        <v>90</v>
      </c>
      <c r="K26" s="48" t="str">
        <f t="shared" si="0"/>
        <v>Xuất sắc</v>
      </c>
    </row>
    <row r="27" spans="1:11" ht="18.75" customHeight="1" x14ac:dyDescent="0.25">
      <c r="A27" s="8">
        <v>15</v>
      </c>
      <c r="B27" s="44" t="s">
        <v>311</v>
      </c>
      <c r="C27" s="45" t="s">
        <v>312</v>
      </c>
      <c r="D27" s="46" t="s">
        <v>368</v>
      </c>
      <c r="E27" s="47">
        <v>90</v>
      </c>
      <c r="F27" s="47">
        <v>0</v>
      </c>
      <c r="G27" s="47">
        <v>0</v>
      </c>
      <c r="H27" s="47">
        <v>0</v>
      </c>
      <c r="I27" s="48" t="str">
        <f t="shared" si="0"/>
        <v>Kém</v>
      </c>
      <c r="J27" s="47">
        <v>90</v>
      </c>
      <c r="K27" s="48" t="str">
        <f t="shared" si="0"/>
        <v>Xuất sắc</v>
      </c>
    </row>
    <row r="28" spans="1:11" ht="18.75" customHeight="1" x14ac:dyDescent="0.25">
      <c r="A28" s="8">
        <v>16</v>
      </c>
      <c r="B28" s="44" t="s">
        <v>307</v>
      </c>
      <c r="C28" s="45" t="s">
        <v>308</v>
      </c>
      <c r="D28" s="46" t="s">
        <v>369</v>
      </c>
      <c r="E28" s="47">
        <v>94</v>
      </c>
      <c r="F28" s="47">
        <v>94</v>
      </c>
      <c r="G28" s="47">
        <v>94</v>
      </c>
      <c r="H28" s="47">
        <v>94</v>
      </c>
      <c r="I28" s="48" t="str">
        <f t="shared" si="0"/>
        <v>Xuất sắc</v>
      </c>
      <c r="J28" s="47">
        <v>94</v>
      </c>
      <c r="K28" s="48" t="str">
        <f t="shared" si="0"/>
        <v>Xuất sắc</v>
      </c>
    </row>
    <row r="30" spans="1:11" ht="16.5" x14ac:dyDescent="0.2">
      <c r="A30" s="49" t="s">
        <v>370</v>
      </c>
      <c r="B30" s="49"/>
      <c r="C30" s="49"/>
    </row>
  </sheetData>
  <mergeCells count="16">
    <mergeCell ref="A6:K6"/>
    <mergeCell ref="A1:C1"/>
    <mergeCell ref="E1:K1"/>
    <mergeCell ref="A2:C2"/>
    <mergeCell ref="E2:K2"/>
    <mergeCell ref="A5:K5"/>
    <mergeCell ref="A30:C30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4FA1-6199-4381-87F4-A637C5674BDA}">
  <dimension ref="A1:U26"/>
  <sheetViews>
    <sheetView tabSelected="1" workbookViewId="0">
      <selection activeCell="S18" sqref="S18"/>
    </sheetView>
  </sheetViews>
  <sheetFormatPr defaultColWidth="24.375" defaultRowHeight="14.25" x14ac:dyDescent="0.2"/>
  <cols>
    <col min="1" max="1" width="4.875" bestFit="1" customWidth="1"/>
    <col min="2" max="2" width="23.5" bestFit="1" customWidth="1"/>
    <col min="3" max="3" width="6.375" customWidth="1"/>
    <col min="4" max="4" width="8.5" style="17" customWidth="1"/>
    <col min="5" max="5" width="8.25" customWidth="1"/>
    <col min="6" max="6" width="8.5" customWidth="1"/>
    <col min="7" max="7" width="8.625" style="17" customWidth="1"/>
    <col min="8" max="8" width="8.5" style="17" customWidth="1"/>
    <col min="9" max="9" width="7.125" style="17" customWidth="1"/>
    <col min="10" max="10" width="8.5" style="17" customWidth="1"/>
    <col min="11" max="11" width="6.625" style="17" customWidth="1"/>
    <col min="12" max="12" width="8.5" style="17" customWidth="1"/>
    <col min="13" max="13" width="6.875" style="17" customWidth="1"/>
    <col min="14" max="14" width="8.5" style="17" customWidth="1"/>
    <col min="15" max="15" width="11.75" style="17" customWidth="1"/>
    <col min="16" max="16" width="7.75" customWidth="1"/>
    <col min="17" max="17" width="7" customWidth="1"/>
  </cols>
  <sheetData>
    <row r="1" spans="1:17" s="4" customFormat="1" ht="15" x14ac:dyDescent="0.25">
      <c r="A1" s="65" t="s">
        <v>0</v>
      </c>
      <c r="B1" s="65"/>
      <c r="C1" s="65"/>
      <c r="D1" s="65"/>
      <c r="E1" s="65"/>
      <c r="F1" s="65"/>
      <c r="G1" s="6"/>
      <c r="H1" s="6"/>
      <c r="I1" s="66" t="s">
        <v>2</v>
      </c>
      <c r="J1" s="66"/>
      <c r="K1" s="66"/>
      <c r="L1" s="66"/>
      <c r="M1" s="66"/>
      <c r="N1" s="66"/>
      <c r="O1" s="66"/>
    </row>
    <row r="2" spans="1:17" s="4" customFormat="1" ht="15" x14ac:dyDescent="0.25">
      <c r="A2" s="66" t="s">
        <v>1</v>
      </c>
      <c r="B2" s="66"/>
      <c r="C2" s="66"/>
      <c r="D2" s="66"/>
      <c r="E2" s="66"/>
      <c r="F2" s="66"/>
      <c r="G2" s="6"/>
      <c r="H2" s="6"/>
      <c r="I2" s="66" t="s">
        <v>3</v>
      </c>
      <c r="J2" s="66"/>
      <c r="K2" s="66"/>
      <c r="L2" s="66"/>
      <c r="M2" s="66"/>
      <c r="N2" s="66"/>
      <c r="O2" s="66"/>
    </row>
    <row r="3" spans="1:17" s="4" customFormat="1" ht="15" x14ac:dyDescent="0.25">
      <c r="D3" s="6"/>
      <c r="G3" s="6"/>
      <c r="H3" s="6"/>
      <c r="I3" s="6"/>
      <c r="J3" s="6"/>
      <c r="K3" s="6"/>
      <c r="L3" s="6"/>
      <c r="M3" s="6"/>
      <c r="N3" s="6"/>
      <c r="O3" s="6"/>
    </row>
    <row r="4" spans="1:17" s="4" customFormat="1" ht="41.25" customHeight="1" x14ac:dyDescent="0.3">
      <c r="B4" s="67" t="s">
        <v>328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7" spans="1:17" ht="15.75" x14ac:dyDescent="0.2">
      <c r="A7" s="51" t="s">
        <v>5</v>
      </c>
      <c r="B7" s="53" t="s">
        <v>23</v>
      </c>
      <c r="C7" s="53" t="s">
        <v>24</v>
      </c>
      <c r="D7" s="63" t="s">
        <v>25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64"/>
    </row>
    <row r="8" spans="1:17" ht="15.75" x14ac:dyDescent="0.2">
      <c r="A8" s="52"/>
      <c r="B8" s="54"/>
      <c r="C8" s="54"/>
      <c r="D8" s="63" t="s">
        <v>19</v>
      </c>
      <c r="E8" s="64"/>
      <c r="F8" s="63" t="s">
        <v>18</v>
      </c>
      <c r="G8" s="64"/>
      <c r="H8" s="63" t="s">
        <v>17</v>
      </c>
      <c r="I8" s="64"/>
      <c r="J8" s="63" t="s">
        <v>20</v>
      </c>
      <c r="K8" s="64"/>
      <c r="L8" s="63" t="s">
        <v>22</v>
      </c>
      <c r="M8" s="64"/>
      <c r="N8" s="63" t="s">
        <v>16</v>
      </c>
      <c r="O8" s="56"/>
    </row>
    <row r="9" spans="1:17" ht="15.75" x14ac:dyDescent="0.2">
      <c r="A9" s="68"/>
      <c r="B9" s="69"/>
      <c r="C9" s="54"/>
      <c r="D9" s="2" t="s">
        <v>26</v>
      </c>
      <c r="E9" s="2" t="s">
        <v>27</v>
      </c>
      <c r="F9" s="2" t="s">
        <v>26</v>
      </c>
      <c r="G9" s="2" t="s">
        <v>27</v>
      </c>
      <c r="H9" s="2" t="s">
        <v>26</v>
      </c>
      <c r="I9" s="2" t="s">
        <v>27</v>
      </c>
      <c r="J9" s="2" t="s">
        <v>26</v>
      </c>
      <c r="K9" s="2" t="s">
        <v>27</v>
      </c>
      <c r="L9" s="2" t="s">
        <v>26</v>
      </c>
      <c r="M9" s="2" t="s">
        <v>27</v>
      </c>
      <c r="N9" s="20" t="s">
        <v>26</v>
      </c>
      <c r="O9" s="43" t="s">
        <v>27</v>
      </c>
      <c r="P9" s="21" t="s">
        <v>327</v>
      </c>
    </row>
    <row r="10" spans="1:17" ht="15.75" x14ac:dyDescent="0.2">
      <c r="A10" s="14">
        <v>1</v>
      </c>
      <c r="B10" s="37" t="s">
        <v>316</v>
      </c>
      <c r="C10" s="34" t="str">
        <f>K66CN!A46</f>
        <v>﻿34</v>
      </c>
      <c r="D10" s="38">
        <f>COUNTIF(K66CN!K$13:K$46,"xuất sắc")</f>
        <v>16</v>
      </c>
      <c r="E10" s="18">
        <f>16/34</f>
        <v>0.47058823529411764</v>
      </c>
      <c r="F10" s="38">
        <f>COUNTIF(K66CN!K$13:K$46,"Tốt")</f>
        <v>12</v>
      </c>
      <c r="G10" s="39">
        <f>12/34</f>
        <v>0.35294117647058826</v>
      </c>
      <c r="H10" s="38">
        <f>COUNTIF(K66CN!K$13:K$46,"khá")</f>
        <v>4</v>
      </c>
      <c r="I10" s="39">
        <f>4/34</f>
        <v>0.11764705882352941</v>
      </c>
      <c r="J10" s="38">
        <f>COUNTIF(K66CN!K$13:K$46,"trung bình")</f>
        <v>0</v>
      </c>
      <c r="K10" s="39">
        <f>0/34</f>
        <v>0</v>
      </c>
      <c r="L10" s="38">
        <f>COUNTIF(K66CN!K$13:K$46,"YẾU")</f>
        <v>0</v>
      </c>
      <c r="M10" s="39">
        <f>0/34</f>
        <v>0</v>
      </c>
      <c r="N10" s="38">
        <f>COUNTIF(K66CN!K$13:K$46,"Kém")</f>
        <v>2</v>
      </c>
      <c r="O10" s="39">
        <f>0/58</f>
        <v>0</v>
      </c>
      <c r="P10">
        <f>SUM(D10,F10,H10,J10,L10,N10)</f>
        <v>34</v>
      </c>
      <c r="Q10" s="42"/>
    </row>
    <row r="11" spans="1:17" ht="15.75" x14ac:dyDescent="0.2">
      <c r="A11" s="14">
        <v>2</v>
      </c>
      <c r="B11" s="37" t="s">
        <v>317</v>
      </c>
      <c r="C11" s="34">
        <f>K67CN!A37</f>
        <v>25</v>
      </c>
      <c r="D11" s="38">
        <f>COUNTIF(K67CN!$K$13:$K$37,"Xuất sắc")</f>
        <v>14</v>
      </c>
      <c r="E11" s="18">
        <f>D11/C11</f>
        <v>0.56000000000000005</v>
      </c>
      <c r="F11" s="38">
        <f>COUNTIF(K67CN!$K$13:$K$37,"Tốt")</f>
        <v>8</v>
      </c>
      <c r="G11" s="39">
        <f>F11/C11</f>
        <v>0.32</v>
      </c>
      <c r="H11" s="38">
        <f>COUNTIF(K67CN!$K$13:$K$37,"Khá")</f>
        <v>3</v>
      </c>
      <c r="I11" s="39">
        <f>H11/C11</f>
        <v>0.12</v>
      </c>
      <c r="J11" s="38">
        <f>COUNTIF(K67CN!$K$13:$K$37,"Trung bình")</f>
        <v>0</v>
      </c>
      <c r="K11" s="39">
        <f>J11/C11</f>
        <v>0</v>
      </c>
      <c r="L11" s="38">
        <f>COUNTIF(K67CN!$K$13:$K$37,"Yếu")</f>
        <v>0</v>
      </c>
      <c r="M11" s="39">
        <f>L11/C11</f>
        <v>0</v>
      </c>
      <c r="N11" s="38">
        <f>COUNTIF(K67CN!$K$13:$K$37,"Kém")</f>
        <v>0</v>
      </c>
      <c r="O11" s="39">
        <f>N11/C11</f>
        <v>0</v>
      </c>
      <c r="P11">
        <f t="shared" ref="P11:P20" si="0">SUM(D11,F11,H11,J11,L11,N11)</f>
        <v>25</v>
      </c>
    </row>
    <row r="12" spans="1:17" ht="15.75" x14ac:dyDescent="0.2">
      <c r="A12" s="14">
        <v>3</v>
      </c>
      <c r="B12" s="37" t="s">
        <v>318</v>
      </c>
      <c r="C12" s="16">
        <f>K67CS1!A18</f>
        <v>6</v>
      </c>
      <c r="D12" s="15">
        <f>COUNTIF(K67CS1!$K$13:$K$18,"Xuất sắc")</f>
        <v>3</v>
      </c>
      <c r="E12" s="18">
        <f t="shared" ref="E12:E20" si="1">D12/C12</f>
        <v>0.5</v>
      </c>
      <c r="F12" s="15">
        <f>COUNTIF(K67CS1!$K$13:$K$18,"Tốt")</f>
        <v>2</v>
      </c>
      <c r="G12" s="39">
        <f t="shared" ref="G12:G20" si="2">F12/C12</f>
        <v>0.33333333333333331</v>
      </c>
      <c r="H12" s="15">
        <f>COUNTIF(K67CS1!$K$13:$K$18,"Khá")</f>
        <v>1</v>
      </c>
      <c r="I12" s="39">
        <f t="shared" ref="I12:I20" si="3">H12/C12</f>
        <v>0.16666666666666666</v>
      </c>
      <c r="J12" s="15">
        <f>COUNTIF(K67CS1!$K$13:$K$18,"Trung bình")</f>
        <v>0</v>
      </c>
      <c r="K12" s="39">
        <f t="shared" ref="K12:K20" si="4">J12/C12</f>
        <v>0</v>
      </c>
      <c r="L12" s="15">
        <f>COUNTIF(K67CS1!$K$13:$K$18,"Yếu")</f>
        <v>0</v>
      </c>
      <c r="M12" s="39">
        <f t="shared" ref="M12:M20" si="5">L12/C12</f>
        <v>0</v>
      </c>
      <c r="N12" s="15">
        <f>COUNTIF(K67CS1!$K$13:$K$18,"Kém")</f>
        <v>0</v>
      </c>
      <c r="O12" s="39">
        <f t="shared" ref="O12:O20" si="6">N12/C12</f>
        <v>0</v>
      </c>
      <c r="P12">
        <f t="shared" si="0"/>
        <v>6</v>
      </c>
    </row>
    <row r="13" spans="1:17" ht="15.75" x14ac:dyDescent="0.2">
      <c r="A13" s="14">
        <v>4</v>
      </c>
      <c r="B13" s="37" t="s">
        <v>319</v>
      </c>
      <c r="C13" s="16">
        <f>K67CS2!A21</f>
        <v>9</v>
      </c>
      <c r="D13" s="15">
        <f>COUNTIF(K67CS2!$K$13:$K$21,"Xuất sắc")</f>
        <v>7</v>
      </c>
      <c r="E13" s="18">
        <f t="shared" si="1"/>
        <v>0.77777777777777779</v>
      </c>
      <c r="F13" s="15">
        <f>COUNTIF(K67CS2!$K$13:$K$21,"Tốt")</f>
        <v>2</v>
      </c>
      <c r="G13" s="39">
        <f t="shared" si="2"/>
        <v>0.22222222222222221</v>
      </c>
      <c r="H13" s="15">
        <f>COUNTIF(K67CS2!$K$13:$K$21,"Khá")</f>
        <v>0</v>
      </c>
      <c r="I13" s="39">
        <f t="shared" si="3"/>
        <v>0</v>
      </c>
      <c r="J13" s="15">
        <f>COUNTIF(K67CS2!$K$13:$K$21,"Trung bình")</f>
        <v>0</v>
      </c>
      <c r="K13" s="39">
        <f t="shared" si="4"/>
        <v>0</v>
      </c>
      <c r="L13" s="15">
        <f>COUNTIF(K67CS1!$K$13:$K$18,"yếu")</f>
        <v>0</v>
      </c>
      <c r="M13" s="39">
        <f t="shared" si="5"/>
        <v>0</v>
      </c>
      <c r="N13" s="15">
        <f>COUNTIF(K67CS1!$K$13:$K$18,"kém")</f>
        <v>0</v>
      </c>
      <c r="O13" s="39">
        <f t="shared" si="6"/>
        <v>0</v>
      </c>
      <c r="P13">
        <f t="shared" si="0"/>
        <v>9</v>
      </c>
    </row>
    <row r="14" spans="1:17" ht="15.75" x14ac:dyDescent="0.2">
      <c r="A14" s="14">
        <v>5</v>
      </c>
      <c r="B14" s="37" t="s">
        <v>320</v>
      </c>
      <c r="C14" s="16">
        <f>K67CS3!A23</f>
        <v>11</v>
      </c>
      <c r="D14" s="15">
        <f>COUNTIF(K67CS3!$K$13:$K$23,"Xuất sắc")</f>
        <v>9</v>
      </c>
      <c r="E14" s="18">
        <f t="shared" si="1"/>
        <v>0.81818181818181823</v>
      </c>
      <c r="F14" s="15">
        <f>COUNTIF(K67CS3!$K$13:$K$23,"Tốt")</f>
        <v>2</v>
      </c>
      <c r="G14" s="39">
        <f t="shared" si="2"/>
        <v>0.18181818181818182</v>
      </c>
      <c r="H14" s="15">
        <f>COUNTIF(K67CS3!$K$13:$K$23,"Khá")</f>
        <v>0</v>
      </c>
      <c r="I14" s="39">
        <f t="shared" si="3"/>
        <v>0</v>
      </c>
      <c r="J14" s="15">
        <f>COUNTIF(K67CS2!$K$13:$K$21,"trung bình")</f>
        <v>0</v>
      </c>
      <c r="K14" s="39">
        <f t="shared" si="4"/>
        <v>0</v>
      </c>
      <c r="L14" s="15">
        <f>COUNTIF(K67CS2!$K$13:$K$21,"yếu")</f>
        <v>0</v>
      </c>
      <c r="M14" s="39">
        <f t="shared" si="5"/>
        <v>0</v>
      </c>
      <c r="N14" s="15">
        <f>COUNTIF(K67CS2!$K$13:$K$21,"kém")</f>
        <v>0</v>
      </c>
      <c r="O14" s="39">
        <f t="shared" si="6"/>
        <v>0</v>
      </c>
      <c r="P14">
        <f t="shared" si="0"/>
        <v>11</v>
      </c>
    </row>
    <row r="15" spans="1:17" ht="15.75" x14ac:dyDescent="0.2">
      <c r="A15" s="14">
        <v>6</v>
      </c>
      <c r="B15" s="37" t="s">
        <v>321</v>
      </c>
      <c r="C15" s="16">
        <f>K67CS4!A21</f>
        <v>9</v>
      </c>
      <c r="D15" s="15">
        <f>COUNTIF(K67CS4!$K$13:$K$21,"Xuất sắc")</f>
        <v>5</v>
      </c>
      <c r="E15" s="18">
        <f t="shared" si="1"/>
        <v>0.55555555555555558</v>
      </c>
      <c r="F15" s="15">
        <f>COUNTIF(K67CS4!$K$13:$K$21,"Tốt")</f>
        <v>4</v>
      </c>
      <c r="G15" s="39">
        <f t="shared" si="2"/>
        <v>0.44444444444444442</v>
      </c>
      <c r="H15" s="15">
        <f>COUNTIF(K67CS4!$K$13:$K$21,"Khá")</f>
        <v>0</v>
      </c>
      <c r="I15" s="39">
        <f t="shared" si="3"/>
        <v>0</v>
      </c>
      <c r="J15" s="15">
        <f>COUNTIF(K67CS4!$K$13:$K$21,"Trung bình")</f>
        <v>0</v>
      </c>
      <c r="K15" s="39">
        <f t="shared" si="4"/>
        <v>0</v>
      </c>
      <c r="L15" s="15">
        <f>COUNTIF(K67CS4!$K$13:$K$21,"Yếu")</f>
        <v>0</v>
      </c>
      <c r="M15" s="39">
        <f t="shared" si="5"/>
        <v>0</v>
      </c>
      <c r="N15" s="15">
        <f>COUNTIF(K67CS4!$K$13:$K$21,"Kém")</f>
        <v>0</v>
      </c>
      <c r="O15" s="39">
        <f t="shared" si="6"/>
        <v>0</v>
      </c>
      <c r="P15">
        <f t="shared" si="0"/>
        <v>9</v>
      </c>
    </row>
    <row r="16" spans="1:17" ht="15.75" x14ac:dyDescent="0.2">
      <c r="A16" s="14">
        <v>7</v>
      </c>
      <c r="B16" s="37" t="s">
        <v>322</v>
      </c>
      <c r="C16" s="16">
        <f>K67IS!A15</f>
        <v>3</v>
      </c>
      <c r="D16" s="15">
        <f>COUNTIF(K67IS!$K$13:$K$15,"Xuất sắc")</f>
        <v>2</v>
      </c>
      <c r="E16" s="18">
        <f t="shared" si="1"/>
        <v>0.66666666666666663</v>
      </c>
      <c r="F16" s="15">
        <f>COUNTIF(K67IS!$K$13:$K$15,"Tốt")</f>
        <v>1</v>
      </c>
      <c r="G16" s="39">
        <f t="shared" si="2"/>
        <v>0.33333333333333331</v>
      </c>
      <c r="H16" s="15">
        <f>COUNTIF(K67IS!$K$13:$K$15,"Khá")</f>
        <v>0</v>
      </c>
      <c r="I16" s="39">
        <f t="shared" si="3"/>
        <v>0</v>
      </c>
      <c r="J16" s="15">
        <f>COUNTIF(K67IS!$K$13:$K$15,"Trung bình")</f>
        <v>0</v>
      </c>
      <c r="K16" s="39">
        <f t="shared" si="4"/>
        <v>0</v>
      </c>
      <c r="L16" s="15">
        <f>COUNTIF(K67IS!$K$13:$K$15,"Yếu")</f>
        <v>0</v>
      </c>
      <c r="M16" s="39">
        <f t="shared" si="5"/>
        <v>0</v>
      </c>
      <c r="N16" s="15">
        <f>COUNTIF(K67IS!$K$13:$K$15,"Kém")</f>
        <v>0</v>
      </c>
      <c r="O16" s="39">
        <f t="shared" si="6"/>
        <v>0</v>
      </c>
      <c r="P16">
        <f t="shared" si="0"/>
        <v>3</v>
      </c>
    </row>
    <row r="17" spans="1:21" ht="15.75" x14ac:dyDescent="0.2">
      <c r="A17" s="14">
        <v>8</v>
      </c>
      <c r="B17" s="40" t="s">
        <v>323</v>
      </c>
      <c r="C17" s="16">
        <f>K67IT1!A18</f>
        <v>6</v>
      </c>
      <c r="D17" s="15">
        <f>COUNTIF(K67IT1!$K$13:$K$18,"Xuất sắc")</f>
        <v>5</v>
      </c>
      <c r="E17" s="18">
        <f t="shared" si="1"/>
        <v>0.83333333333333337</v>
      </c>
      <c r="F17" s="15">
        <f>COUNTIF(K67IT1!$K$13:$K$18,"Tốt")</f>
        <v>1</v>
      </c>
      <c r="G17" s="39">
        <f t="shared" si="2"/>
        <v>0.16666666666666666</v>
      </c>
      <c r="H17" s="15">
        <f>COUNTIF(K67IT1!$K$13:$K$18,"Khá")</f>
        <v>0</v>
      </c>
      <c r="I17" s="39">
        <f t="shared" si="3"/>
        <v>0</v>
      </c>
      <c r="J17" s="15">
        <f>COUNTIF(K67IT1!$K$13:$K$18,"Trung bình")</f>
        <v>0</v>
      </c>
      <c r="K17" s="39">
        <f t="shared" si="4"/>
        <v>0</v>
      </c>
      <c r="L17" s="15">
        <f>COUNTIF(K67IT1!$K$13:$K$18,"Yếu")</f>
        <v>0</v>
      </c>
      <c r="M17" s="39">
        <f t="shared" si="5"/>
        <v>0</v>
      </c>
      <c r="N17" s="15">
        <f>COUNTIF(K67IT1!$K$13:$K$18,"Kém")</f>
        <v>0</v>
      </c>
      <c r="O17" s="39">
        <f t="shared" si="6"/>
        <v>0</v>
      </c>
      <c r="P17">
        <f t="shared" si="0"/>
        <v>6</v>
      </c>
    </row>
    <row r="18" spans="1:21" ht="15.75" x14ac:dyDescent="0.2">
      <c r="A18" s="14">
        <v>9</v>
      </c>
      <c r="B18" s="40" t="s">
        <v>324</v>
      </c>
      <c r="C18" s="16">
        <f>K67IT2!A18</f>
        <v>6</v>
      </c>
      <c r="D18" s="15">
        <f>COUNTIF(K67IT2!$K$13:$K$18,"Xuất sắc")</f>
        <v>4</v>
      </c>
      <c r="E18" s="18">
        <f t="shared" si="1"/>
        <v>0.66666666666666663</v>
      </c>
      <c r="F18" s="15">
        <f>COUNTIF(K67IT2!$K$13:$K$18,"Tốt")</f>
        <v>2</v>
      </c>
      <c r="G18" s="39">
        <f t="shared" si="2"/>
        <v>0.33333333333333331</v>
      </c>
      <c r="H18" s="15">
        <f>COUNTIF(K67IT2!$K$13:$K$18,"Khá")</f>
        <v>0</v>
      </c>
      <c r="I18" s="39">
        <f t="shared" si="3"/>
        <v>0</v>
      </c>
      <c r="J18" s="15">
        <f>COUNTIF(K67IT2!$K$13:$K$18,"Trung bình")</f>
        <v>0</v>
      </c>
      <c r="K18" s="39">
        <f t="shared" si="4"/>
        <v>0</v>
      </c>
      <c r="L18" s="15">
        <f>COUNTIF(K67IT2!$K$13:$K$18,"Yếu")</f>
        <v>0</v>
      </c>
      <c r="M18" s="39">
        <f t="shared" si="5"/>
        <v>0</v>
      </c>
      <c r="N18" s="15">
        <f>COUNTIF(K67IT2!$K$13:$K$18,"Kém")</f>
        <v>0</v>
      </c>
      <c r="O18" s="39">
        <f t="shared" si="6"/>
        <v>0</v>
      </c>
      <c r="P18">
        <f t="shared" si="0"/>
        <v>6</v>
      </c>
    </row>
    <row r="19" spans="1:21" ht="15.75" x14ac:dyDescent="0.2">
      <c r="A19" s="14">
        <v>10</v>
      </c>
      <c r="B19" s="40" t="s">
        <v>325</v>
      </c>
      <c r="C19" s="15">
        <f>K67IT15!A16</f>
        <v>4</v>
      </c>
      <c r="D19" s="15">
        <f>COUNTIF(K67IT15!$K$13:$K$16,"Xuất sắc")</f>
        <v>4</v>
      </c>
      <c r="E19" s="18">
        <f t="shared" si="1"/>
        <v>1</v>
      </c>
      <c r="F19" s="15">
        <f>COUNTIF(K67IT15!$K$13:$K$16,"Tốt")</f>
        <v>0</v>
      </c>
      <c r="G19" s="39">
        <f>F19/C19</f>
        <v>0</v>
      </c>
      <c r="H19" s="15">
        <f>COUNTIF(K67IT15!$K$13:$K$16,"Khá")</f>
        <v>0</v>
      </c>
      <c r="I19" s="39">
        <f>H19/C19</f>
        <v>0</v>
      </c>
      <c r="J19" s="15">
        <f>COUNTIF(K67IT15!$K$13:$K$16,"Trung bình")</f>
        <v>0</v>
      </c>
      <c r="K19" s="39">
        <f t="shared" si="4"/>
        <v>0</v>
      </c>
      <c r="L19" s="15">
        <f>COUNTIF(K67IT15!$K$13:$K$16,"Yếu")</f>
        <v>0</v>
      </c>
      <c r="M19" s="39">
        <f t="shared" si="5"/>
        <v>0</v>
      </c>
      <c r="N19" s="15">
        <f>COUNTIF(K67IT15!$K$13:$K$16,"Kém")</f>
        <v>0</v>
      </c>
      <c r="O19" s="39">
        <f t="shared" si="6"/>
        <v>0</v>
      </c>
      <c r="P19">
        <f t="shared" si="0"/>
        <v>4</v>
      </c>
    </row>
    <row r="20" spans="1:21" ht="15.75" x14ac:dyDescent="0.2">
      <c r="A20" s="14">
        <v>11</v>
      </c>
      <c r="B20" s="41" t="s">
        <v>326</v>
      </c>
      <c r="C20" s="15">
        <f>K67IT20!A28</f>
        <v>16</v>
      </c>
      <c r="D20" s="15">
        <f>COUNTIF(K67IT20!$K$13:$K$28,"Xuất sắc")</f>
        <v>14</v>
      </c>
      <c r="E20" s="18">
        <f t="shared" si="1"/>
        <v>0.875</v>
      </c>
      <c r="F20" s="15">
        <f>COUNTIF(K67IT20!$K$13:$K$28,"Tốt")</f>
        <v>1</v>
      </c>
      <c r="G20" s="39">
        <f t="shared" si="2"/>
        <v>6.25E-2</v>
      </c>
      <c r="H20" s="15">
        <f>COUNTIF(K67IT20!$K$13:$K$28,"Khá")</f>
        <v>1</v>
      </c>
      <c r="I20" s="39">
        <f t="shared" si="3"/>
        <v>6.25E-2</v>
      </c>
      <c r="J20" s="15">
        <f>COUNTIF(K67IT20!$K$13:$K$28,"trung bình")</f>
        <v>0</v>
      </c>
      <c r="K20" s="39">
        <f t="shared" si="4"/>
        <v>0</v>
      </c>
      <c r="L20" s="15">
        <f>COUNTIF(K67IT20!$K$13:$K$28,"Yếu")</f>
        <v>0</v>
      </c>
      <c r="M20" s="39">
        <f t="shared" si="5"/>
        <v>0</v>
      </c>
      <c r="N20" s="15">
        <f>COUNTIF(K67IT20!$K$13:$K$28,"Kém")</f>
        <v>0</v>
      </c>
      <c r="O20" s="39">
        <f t="shared" si="6"/>
        <v>0</v>
      </c>
      <c r="P20">
        <f t="shared" si="0"/>
        <v>16</v>
      </c>
    </row>
    <row r="21" spans="1:21" ht="15.75" customHeight="1" x14ac:dyDescent="0.2">
      <c r="A21" s="62" t="s">
        <v>28</v>
      </c>
      <c r="B21" s="62"/>
      <c r="C21" s="35">
        <v>129</v>
      </c>
      <c r="D21" s="34">
        <f>SUM(D10:D20)</f>
        <v>83</v>
      </c>
      <c r="E21" s="36">
        <f t="shared" ref="E21" si="7">D21/C21</f>
        <v>0.64341085271317833</v>
      </c>
      <c r="F21" s="34">
        <f>SUM(F10:F20)</f>
        <v>35</v>
      </c>
      <c r="G21" s="36">
        <f t="shared" ref="G21" si="8">F21/C21</f>
        <v>0.27131782945736432</v>
      </c>
      <c r="H21" s="34">
        <f>SUM(H10:H20)</f>
        <v>9</v>
      </c>
      <c r="I21" s="36">
        <f t="shared" ref="I21" si="9">H21/C21</f>
        <v>6.9767441860465115E-2</v>
      </c>
      <c r="J21" s="34">
        <f>SUM(J10:J20)</f>
        <v>0</v>
      </c>
      <c r="K21" s="36">
        <f t="shared" ref="K21" si="10">J21/C21</f>
        <v>0</v>
      </c>
      <c r="L21" s="34">
        <f>SUM(L10:L20)</f>
        <v>0</v>
      </c>
      <c r="M21" s="36">
        <f t="shared" ref="M21" si="11">L21/C21</f>
        <v>0</v>
      </c>
      <c r="N21" s="34">
        <f>SUM(N10:N20)</f>
        <v>2</v>
      </c>
      <c r="O21" s="36">
        <f>N21/C21</f>
        <v>1.5503875968992248E-2</v>
      </c>
      <c r="P21">
        <f>SUM(D21,F21,H21,J21,L21,N21)</f>
        <v>129</v>
      </c>
      <c r="Q21">
        <f>SUM(P10:P20)</f>
        <v>129</v>
      </c>
    </row>
    <row r="26" spans="1:21" x14ac:dyDescent="0.2">
      <c r="U26">
        <f>129-34</f>
        <v>95</v>
      </c>
    </row>
  </sheetData>
  <mergeCells count="16">
    <mergeCell ref="A21:B21"/>
    <mergeCell ref="L8:M8"/>
    <mergeCell ref="N8:O8"/>
    <mergeCell ref="A1:F1"/>
    <mergeCell ref="I1:O1"/>
    <mergeCell ref="A2:F2"/>
    <mergeCell ref="I2:O2"/>
    <mergeCell ref="B4:O4"/>
    <mergeCell ref="A7:A9"/>
    <mergeCell ref="B7:B9"/>
    <mergeCell ref="C7:C9"/>
    <mergeCell ref="D7:O7"/>
    <mergeCell ref="D8:E8"/>
    <mergeCell ref="F8:G8"/>
    <mergeCell ref="H8:I8"/>
    <mergeCell ref="J8:K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A85F-C347-4031-8072-440AD7A1C8F0}">
  <dimension ref="A1:K39"/>
  <sheetViews>
    <sheetView topLeftCell="A12" workbookViewId="0">
      <selection activeCell="A6" sqref="A6:K6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59" t="s">
        <v>0</v>
      </c>
      <c r="B1" s="59"/>
      <c r="C1" s="59"/>
      <c r="E1" s="60" t="s">
        <v>2</v>
      </c>
      <c r="F1" s="60"/>
      <c r="G1" s="60"/>
      <c r="H1" s="60"/>
      <c r="I1" s="60"/>
      <c r="J1" s="60"/>
      <c r="K1" s="60"/>
    </row>
    <row r="2" spans="1:11" ht="18.75" customHeight="1" x14ac:dyDescent="0.2">
      <c r="A2" s="61" t="s">
        <v>1</v>
      </c>
      <c r="B2" s="61"/>
      <c r="C2" s="61"/>
      <c r="E2" s="60" t="s">
        <v>3</v>
      </c>
      <c r="F2" s="60"/>
      <c r="G2" s="60"/>
      <c r="H2" s="60"/>
      <c r="I2" s="60"/>
      <c r="J2" s="60"/>
      <c r="K2" s="60"/>
    </row>
    <row r="3" spans="1:11" ht="18.75" customHeight="1" x14ac:dyDescent="0.2">
      <c r="A3" s="1"/>
    </row>
    <row r="5" spans="1:11" ht="18.75" customHeight="1" x14ac:dyDescent="0.2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8.75" customHeight="1" x14ac:dyDescent="0.2">
      <c r="A6" s="50" t="s">
        <v>220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8.75" customHeight="1" x14ac:dyDescent="0.2">
      <c r="A7" s="50" t="s">
        <v>21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10" spans="1:11" ht="18.75" customHeight="1" x14ac:dyDescent="0.2">
      <c r="A10" s="51" t="s">
        <v>5</v>
      </c>
      <c r="B10" s="53" t="s">
        <v>6</v>
      </c>
      <c r="C10" s="53" t="s">
        <v>7</v>
      </c>
      <c r="D10" s="53" t="s">
        <v>8</v>
      </c>
      <c r="E10" s="2" t="s">
        <v>9</v>
      </c>
      <c r="F10" s="2" t="s">
        <v>9</v>
      </c>
      <c r="G10" s="2" t="s">
        <v>9</v>
      </c>
      <c r="H10" s="55" t="s">
        <v>13</v>
      </c>
      <c r="I10" s="56"/>
      <c r="J10" s="55" t="s">
        <v>13</v>
      </c>
      <c r="K10" s="56"/>
    </row>
    <row r="11" spans="1:11" ht="33.75" customHeight="1" x14ac:dyDescent="0.2">
      <c r="A11" s="52"/>
      <c r="B11" s="54"/>
      <c r="C11" s="54"/>
      <c r="D11" s="54"/>
      <c r="E11" s="3" t="s">
        <v>10</v>
      </c>
      <c r="F11" s="3" t="s">
        <v>11</v>
      </c>
      <c r="G11" s="3" t="s">
        <v>12</v>
      </c>
      <c r="H11" s="57" t="s">
        <v>14</v>
      </c>
      <c r="I11" s="58"/>
      <c r="J11" s="57" t="s">
        <v>29</v>
      </c>
      <c r="K11" s="58"/>
    </row>
    <row r="12" spans="1:11" ht="18.75" customHeight="1" x14ac:dyDescent="0.2">
      <c r="A12" s="52"/>
      <c r="B12" s="54"/>
      <c r="C12" s="54"/>
      <c r="D12" s="54"/>
      <c r="E12" s="5"/>
      <c r="F12" s="5"/>
      <c r="G12" s="5"/>
      <c r="H12" s="2" t="s">
        <v>9</v>
      </c>
      <c r="I12" s="2" t="s">
        <v>15</v>
      </c>
      <c r="J12" s="2" t="s">
        <v>9</v>
      </c>
      <c r="K12" s="2" t="s">
        <v>15</v>
      </c>
    </row>
    <row r="13" spans="1:11" ht="18.75" customHeight="1" x14ac:dyDescent="0.2">
      <c r="A13" s="28">
        <v>1</v>
      </c>
      <c r="B13" s="27" t="s">
        <v>136</v>
      </c>
      <c r="C13" s="23" t="s">
        <v>137</v>
      </c>
      <c r="D13" s="24">
        <v>38025</v>
      </c>
      <c r="E13" s="25">
        <v>90</v>
      </c>
      <c r="F13" s="25">
        <v>90</v>
      </c>
      <c r="G13" s="25">
        <v>90</v>
      </c>
      <c r="H13" s="25">
        <v>90</v>
      </c>
      <c r="I13" s="12" t="str">
        <f t="shared" ref="I13:K28" si="0">IF(H13&gt;=90,"Xuất sắc",IF(H13&gt;=80,"Tốt", IF(H13&gt;=65,"Khá",IF(H13&gt;=50,"Trung bình", IF(H13&gt;=35, "Yếu", "Kém")))))</f>
        <v>Xuất sắc</v>
      </c>
      <c r="J13" s="25">
        <v>90</v>
      </c>
      <c r="K13" s="12" t="str">
        <f t="shared" si="0"/>
        <v>Xuất sắc</v>
      </c>
    </row>
    <row r="14" spans="1:11" ht="18.75" customHeight="1" x14ac:dyDescent="0.2">
      <c r="A14" s="28">
        <v>2</v>
      </c>
      <c r="B14" s="27" t="s">
        <v>138</v>
      </c>
      <c r="C14" s="23" t="s">
        <v>139</v>
      </c>
      <c r="D14" s="24">
        <v>38085</v>
      </c>
      <c r="E14" s="25">
        <v>80</v>
      </c>
      <c r="F14" s="25">
        <v>80</v>
      </c>
      <c r="G14" s="25">
        <v>80</v>
      </c>
      <c r="H14" s="25">
        <v>80</v>
      </c>
      <c r="I14" s="12" t="str">
        <f t="shared" si="0"/>
        <v>Tốt</v>
      </c>
      <c r="J14" s="25">
        <v>80</v>
      </c>
      <c r="K14" s="12" t="str">
        <f t="shared" si="0"/>
        <v>Tốt</v>
      </c>
    </row>
    <row r="15" spans="1:11" ht="18.75" customHeight="1" x14ac:dyDescent="0.2">
      <c r="A15" s="28">
        <v>3</v>
      </c>
      <c r="B15" s="27" t="s">
        <v>140</v>
      </c>
      <c r="C15" s="23" t="s">
        <v>141</v>
      </c>
      <c r="D15" s="24">
        <v>38306</v>
      </c>
      <c r="E15" s="25">
        <v>80</v>
      </c>
      <c r="F15" s="25">
        <v>80</v>
      </c>
      <c r="G15" s="25">
        <v>80</v>
      </c>
      <c r="H15" s="25">
        <v>80</v>
      </c>
      <c r="I15" s="12" t="str">
        <f t="shared" si="0"/>
        <v>Tốt</v>
      </c>
      <c r="J15" s="25">
        <v>80</v>
      </c>
      <c r="K15" s="12" t="str">
        <f t="shared" si="0"/>
        <v>Tốt</v>
      </c>
    </row>
    <row r="16" spans="1:11" ht="18.75" customHeight="1" x14ac:dyDescent="0.2">
      <c r="A16" s="28">
        <v>4</v>
      </c>
      <c r="B16" s="27" t="s">
        <v>142</v>
      </c>
      <c r="C16" s="23" t="s">
        <v>143</v>
      </c>
      <c r="D16" s="24">
        <v>38224</v>
      </c>
      <c r="E16" s="25">
        <v>85</v>
      </c>
      <c r="F16" s="25">
        <v>85</v>
      </c>
      <c r="G16" s="25">
        <v>85</v>
      </c>
      <c r="H16" s="25">
        <v>85</v>
      </c>
      <c r="I16" s="12" t="str">
        <f t="shared" si="0"/>
        <v>Tốt</v>
      </c>
      <c r="J16" s="25">
        <v>85</v>
      </c>
      <c r="K16" s="12" t="str">
        <f t="shared" si="0"/>
        <v>Tốt</v>
      </c>
    </row>
    <row r="17" spans="1:11" ht="18.75" customHeight="1" x14ac:dyDescent="0.2">
      <c r="A17" s="28">
        <v>5</v>
      </c>
      <c r="B17" s="27" t="s">
        <v>144</v>
      </c>
      <c r="C17" s="23" t="s">
        <v>145</v>
      </c>
      <c r="D17" s="24">
        <v>38082</v>
      </c>
      <c r="E17" s="25">
        <v>90</v>
      </c>
      <c r="F17" s="25">
        <v>90</v>
      </c>
      <c r="G17" s="25">
        <v>90</v>
      </c>
      <c r="H17" s="25">
        <v>90</v>
      </c>
      <c r="I17" s="12" t="str">
        <f t="shared" si="0"/>
        <v>Xuất sắc</v>
      </c>
      <c r="J17" s="25">
        <v>90</v>
      </c>
      <c r="K17" s="12" t="str">
        <f t="shared" si="0"/>
        <v>Xuất sắc</v>
      </c>
    </row>
    <row r="18" spans="1:11" ht="18.75" customHeight="1" x14ac:dyDescent="0.2">
      <c r="A18" s="28">
        <v>6</v>
      </c>
      <c r="B18" s="27" t="s">
        <v>146</v>
      </c>
      <c r="C18" s="23" t="s">
        <v>147</v>
      </c>
      <c r="D18" s="24">
        <v>37997</v>
      </c>
      <c r="E18" s="25">
        <v>90</v>
      </c>
      <c r="F18" s="25">
        <v>90</v>
      </c>
      <c r="G18" s="25">
        <v>90</v>
      </c>
      <c r="H18" s="25">
        <v>90</v>
      </c>
      <c r="I18" s="12" t="str">
        <f t="shared" si="0"/>
        <v>Xuất sắc</v>
      </c>
      <c r="J18" s="25">
        <v>90</v>
      </c>
      <c r="K18" s="12" t="str">
        <f t="shared" si="0"/>
        <v>Xuất sắc</v>
      </c>
    </row>
    <row r="19" spans="1:11" ht="18.75" customHeight="1" x14ac:dyDescent="0.2">
      <c r="A19" s="28">
        <v>7</v>
      </c>
      <c r="B19" s="27" t="s">
        <v>148</v>
      </c>
      <c r="C19" s="23" t="s">
        <v>149</v>
      </c>
      <c r="D19" s="24">
        <v>38061</v>
      </c>
      <c r="E19" s="25">
        <v>90</v>
      </c>
      <c r="F19" s="25">
        <v>90</v>
      </c>
      <c r="G19" s="25">
        <v>90</v>
      </c>
      <c r="H19" s="25">
        <v>90</v>
      </c>
      <c r="I19" s="12" t="str">
        <f t="shared" si="0"/>
        <v>Xuất sắc</v>
      </c>
      <c r="J19" s="25">
        <v>90</v>
      </c>
      <c r="K19" s="12" t="str">
        <f t="shared" si="0"/>
        <v>Xuất sắc</v>
      </c>
    </row>
    <row r="20" spans="1:11" ht="18.75" customHeight="1" x14ac:dyDescent="0.2">
      <c r="A20" s="28">
        <v>8</v>
      </c>
      <c r="B20" s="27" t="s">
        <v>150</v>
      </c>
      <c r="C20" s="23" t="s">
        <v>151</v>
      </c>
      <c r="D20" s="24">
        <v>38278</v>
      </c>
      <c r="E20" s="25">
        <v>70</v>
      </c>
      <c r="F20" s="25">
        <v>70</v>
      </c>
      <c r="G20" s="25">
        <v>70</v>
      </c>
      <c r="H20" s="25">
        <v>70</v>
      </c>
      <c r="I20" s="12" t="str">
        <f t="shared" si="0"/>
        <v>Khá</v>
      </c>
      <c r="J20" s="25">
        <v>70</v>
      </c>
      <c r="K20" s="12" t="str">
        <f t="shared" si="0"/>
        <v>Khá</v>
      </c>
    </row>
    <row r="21" spans="1:11" ht="18.75" customHeight="1" x14ac:dyDescent="0.2">
      <c r="A21" s="28">
        <v>9</v>
      </c>
      <c r="B21" s="27" t="s">
        <v>152</v>
      </c>
      <c r="C21" s="23" t="s">
        <v>153</v>
      </c>
      <c r="D21" s="24">
        <v>38145</v>
      </c>
      <c r="E21" s="25">
        <v>85</v>
      </c>
      <c r="F21" s="25">
        <v>85</v>
      </c>
      <c r="G21" s="25">
        <v>85</v>
      </c>
      <c r="H21" s="25">
        <v>85</v>
      </c>
      <c r="I21" s="12" t="str">
        <f t="shared" si="0"/>
        <v>Tốt</v>
      </c>
      <c r="J21" s="25">
        <v>85</v>
      </c>
      <c r="K21" s="12" t="str">
        <f t="shared" si="0"/>
        <v>Tốt</v>
      </c>
    </row>
    <row r="22" spans="1:11" ht="18.75" customHeight="1" x14ac:dyDescent="0.2">
      <c r="A22" s="28">
        <v>10</v>
      </c>
      <c r="B22" s="27" t="s">
        <v>154</v>
      </c>
      <c r="C22" s="23" t="s">
        <v>155</v>
      </c>
      <c r="D22" s="24">
        <v>38120</v>
      </c>
      <c r="E22" s="25">
        <v>90</v>
      </c>
      <c r="F22" s="25">
        <v>90</v>
      </c>
      <c r="G22" s="25">
        <v>90</v>
      </c>
      <c r="H22" s="25">
        <v>90</v>
      </c>
      <c r="I22" s="12" t="str">
        <f t="shared" si="0"/>
        <v>Xuất sắc</v>
      </c>
      <c r="J22" s="25">
        <v>90</v>
      </c>
      <c r="K22" s="12" t="str">
        <f t="shared" si="0"/>
        <v>Xuất sắc</v>
      </c>
    </row>
    <row r="23" spans="1:11" ht="18.75" customHeight="1" x14ac:dyDescent="0.2">
      <c r="A23" s="28">
        <v>11</v>
      </c>
      <c r="B23" s="27" t="s">
        <v>156</v>
      </c>
      <c r="C23" s="23" t="s">
        <v>157</v>
      </c>
      <c r="D23" s="24">
        <v>38273</v>
      </c>
      <c r="E23" s="25">
        <v>90</v>
      </c>
      <c r="F23" s="25">
        <v>90</v>
      </c>
      <c r="G23" s="25">
        <v>90</v>
      </c>
      <c r="H23" s="25">
        <v>90</v>
      </c>
      <c r="I23" s="12" t="str">
        <f t="shared" si="0"/>
        <v>Xuất sắc</v>
      </c>
      <c r="J23" s="25">
        <v>90</v>
      </c>
      <c r="K23" s="12" t="str">
        <f t="shared" si="0"/>
        <v>Xuất sắc</v>
      </c>
    </row>
    <row r="24" spans="1:11" ht="18.75" customHeight="1" x14ac:dyDescent="0.2">
      <c r="A24" s="28">
        <v>12</v>
      </c>
      <c r="B24" s="27" t="s">
        <v>158</v>
      </c>
      <c r="C24" s="23" t="s">
        <v>159</v>
      </c>
      <c r="D24" s="24">
        <v>38221</v>
      </c>
      <c r="E24" s="25">
        <v>80</v>
      </c>
      <c r="F24" s="25">
        <v>80</v>
      </c>
      <c r="G24" s="25">
        <v>80</v>
      </c>
      <c r="H24" s="25">
        <v>80</v>
      </c>
      <c r="I24" s="12" t="str">
        <f t="shared" si="0"/>
        <v>Tốt</v>
      </c>
      <c r="J24" s="25">
        <v>80</v>
      </c>
      <c r="K24" s="12" t="str">
        <f t="shared" si="0"/>
        <v>Tốt</v>
      </c>
    </row>
    <row r="25" spans="1:11" ht="18.75" customHeight="1" x14ac:dyDescent="0.2">
      <c r="A25" s="28">
        <v>13</v>
      </c>
      <c r="B25" s="27" t="s">
        <v>160</v>
      </c>
      <c r="C25" s="23" t="s">
        <v>161</v>
      </c>
      <c r="D25" s="24">
        <v>38271</v>
      </c>
      <c r="E25" s="25">
        <v>70</v>
      </c>
      <c r="F25" s="25">
        <v>90</v>
      </c>
      <c r="G25" s="25">
        <v>90</v>
      </c>
      <c r="H25" s="25">
        <v>90</v>
      </c>
      <c r="I25" s="12" t="str">
        <f t="shared" si="0"/>
        <v>Xuất sắc</v>
      </c>
      <c r="J25" s="25">
        <v>90</v>
      </c>
      <c r="K25" s="12" t="str">
        <f t="shared" si="0"/>
        <v>Xuất sắc</v>
      </c>
    </row>
    <row r="26" spans="1:11" ht="18.75" customHeight="1" x14ac:dyDescent="0.2">
      <c r="A26" s="28">
        <v>14</v>
      </c>
      <c r="B26" s="27" t="s">
        <v>162</v>
      </c>
      <c r="C26" s="23" t="s">
        <v>163</v>
      </c>
      <c r="D26" s="24">
        <v>37998</v>
      </c>
      <c r="E26" s="25">
        <v>90</v>
      </c>
      <c r="F26" s="25">
        <v>90</v>
      </c>
      <c r="G26" s="25">
        <v>90</v>
      </c>
      <c r="H26" s="25">
        <v>90</v>
      </c>
      <c r="I26" s="12" t="str">
        <f t="shared" si="0"/>
        <v>Xuất sắc</v>
      </c>
      <c r="J26" s="25">
        <v>90</v>
      </c>
      <c r="K26" s="12" t="str">
        <f t="shared" si="0"/>
        <v>Xuất sắc</v>
      </c>
    </row>
    <row r="27" spans="1:11" ht="18.75" customHeight="1" x14ac:dyDescent="0.2">
      <c r="A27" s="28">
        <v>15</v>
      </c>
      <c r="B27" s="27" t="s">
        <v>164</v>
      </c>
      <c r="C27" s="23" t="s">
        <v>165</v>
      </c>
      <c r="D27" s="24">
        <v>38239</v>
      </c>
      <c r="E27" s="25">
        <v>80</v>
      </c>
      <c r="F27" s="25">
        <v>90</v>
      </c>
      <c r="G27" s="25">
        <v>90</v>
      </c>
      <c r="H27" s="25">
        <v>90</v>
      </c>
      <c r="I27" s="12" t="str">
        <f t="shared" si="0"/>
        <v>Xuất sắc</v>
      </c>
      <c r="J27" s="25">
        <v>90</v>
      </c>
      <c r="K27" s="12" t="str">
        <f t="shared" si="0"/>
        <v>Xuất sắc</v>
      </c>
    </row>
    <row r="28" spans="1:11" ht="18.75" customHeight="1" x14ac:dyDescent="0.2">
      <c r="A28" s="28">
        <v>16</v>
      </c>
      <c r="B28" s="27" t="s">
        <v>166</v>
      </c>
      <c r="C28" s="23" t="s">
        <v>167</v>
      </c>
      <c r="D28" s="24">
        <v>38324</v>
      </c>
      <c r="E28" s="25">
        <v>90</v>
      </c>
      <c r="F28" s="25">
        <v>90</v>
      </c>
      <c r="G28" s="25">
        <v>90</v>
      </c>
      <c r="H28" s="25">
        <v>90</v>
      </c>
      <c r="I28" s="12" t="str">
        <f t="shared" si="0"/>
        <v>Xuất sắc</v>
      </c>
      <c r="J28" s="25">
        <v>90</v>
      </c>
      <c r="K28" s="12" t="str">
        <f t="shared" si="0"/>
        <v>Xuất sắc</v>
      </c>
    </row>
    <row r="29" spans="1:11" ht="18.75" customHeight="1" x14ac:dyDescent="0.2">
      <c r="A29" s="28">
        <v>17</v>
      </c>
      <c r="B29" s="27" t="s">
        <v>168</v>
      </c>
      <c r="C29" s="23" t="s">
        <v>169</v>
      </c>
      <c r="D29" s="24">
        <v>38293</v>
      </c>
      <c r="E29" s="25">
        <v>70</v>
      </c>
      <c r="F29" s="25">
        <v>70</v>
      </c>
      <c r="G29" s="25">
        <v>70</v>
      </c>
      <c r="H29" s="25">
        <v>70</v>
      </c>
      <c r="I29" s="12" t="str">
        <f t="shared" ref="I29:I37" si="1">IF(H29&gt;=90,"Xuất sắc",IF(H29&gt;=80,"Tốt", IF(H29&gt;=65,"Khá",IF(H29&gt;=50,"Trung bình", IF(H29&gt;=35, "Yếu", "Kém")))))</f>
        <v>Khá</v>
      </c>
      <c r="J29" s="25">
        <v>80</v>
      </c>
      <c r="K29" s="12" t="str">
        <f t="shared" ref="K29:K37" si="2">IF(J29&gt;=90,"Xuất sắc",IF(J29&gt;=80,"Tốt", IF(J29&gt;=65,"Khá",IF(J29&gt;=50,"Trung bình", IF(J29&gt;=35, "Yếu", "Kém")))))</f>
        <v>Tốt</v>
      </c>
    </row>
    <row r="30" spans="1:11" ht="18.75" customHeight="1" x14ac:dyDescent="0.2">
      <c r="A30" s="28">
        <v>18</v>
      </c>
      <c r="B30" s="27" t="s">
        <v>170</v>
      </c>
      <c r="C30" s="23" t="s">
        <v>171</v>
      </c>
      <c r="D30" s="24">
        <v>38346</v>
      </c>
      <c r="E30" s="25">
        <v>94</v>
      </c>
      <c r="F30" s="25">
        <v>94</v>
      </c>
      <c r="G30" s="25">
        <v>94</v>
      </c>
      <c r="H30" s="25">
        <v>94</v>
      </c>
      <c r="I30" s="12" t="str">
        <f t="shared" si="1"/>
        <v>Xuất sắc</v>
      </c>
      <c r="J30" s="25">
        <v>94</v>
      </c>
      <c r="K30" s="12" t="str">
        <f t="shared" si="2"/>
        <v>Xuất sắc</v>
      </c>
    </row>
    <row r="31" spans="1:11" ht="18.75" customHeight="1" x14ac:dyDescent="0.2">
      <c r="A31" s="28">
        <v>19</v>
      </c>
      <c r="B31" s="27" t="s">
        <v>172</v>
      </c>
      <c r="C31" s="23" t="s">
        <v>173</v>
      </c>
      <c r="D31" s="24">
        <v>38104</v>
      </c>
      <c r="E31" s="25">
        <v>92</v>
      </c>
      <c r="F31" s="25">
        <v>92</v>
      </c>
      <c r="G31" s="25">
        <v>92</v>
      </c>
      <c r="H31" s="25">
        <v>92</v>
      </c>
      <c r="I31" s="12" t="str">
        <f t="shared" si="1"/>
        <v>Xuất sắc</v>
      </c>
      <c r="J31" s="25">
        <v>92</v>
      </c>
      <c r="K31" s="12" t="str">
        <f t="shared" si="2"/>
        <v>Xuất sắc</v>
      </c>
    </row>
    <row r="32" spans="1:11" ht="18.75" customHeight="1" x14ac:dyDescent="0.2">
      <c r="A32" s="28">
        <v>20</v>
      </c>
      <c r="B32" s="27" t="s">
        <v>174</v>
      </c>
      <c r="C32" s="23" t="s">
        <v>175</v>
      </c>
      <c r="D32" s="24">
        <v>37994</v>
      </c>
      <c r="E32" s="25">
        <v>70</v>
      </c>
      <c r="F32" s="25">
        <v>70</v>
      </c>
      <c r="G32" s="25">
        <v>70</v>
      </c>
      <c r="H32" s="25">
        <v>80</v>
      </c>
      <c r="I32" s="12" t="str">
        <f t="shared" si="1"/>
        <v>Tốt</v>
      </c>
      <c r="J32" s="25">
        <v>80</v>
      </c>
      <c r="K32" s="12" t="str">
        <f t="shared" si="2"/>
        <v>Tốt</v>
      </c>
    </row>
    <row r="33" spans="1:11" ht="18.75" customHeight="1" x14ac:dyDescent="0.2">
      <c r="A33" s="28">
        <v>21</v>
      </c>
      <c r="B33" s="27" t="s">
        <v>176</v>
      </c>
      <c r="C33" s="23" t="s">
        <v>177</v>
      </c>
      <c r="D33" s="24">
        <v>38316</v>
      </c>
      <c r="E33" s="25">
        <v>70</v>
      </c>
      <c r="F33" s="25">
        <v>70</v>
      </c>
      <c r="G33" s="25">
        <v>70</v>
      </c>
      <c r="H33" s="25">
        <v>70</v>
      </c>
      <c r="I33" s="12" t="str">
        <f t="shared" si="1"/>
        <v>Khá</v>
      </c>
      <c r="J33" s="25">
        <v>70</v>
      </c>
      <c r="K33" s="12" t="str">
        <f t="shared" si="2"/>
        <v>Khá</v>
      </c>
    </row>
    <row r="34" spans="1:11" ht="18.75" customHeight="1" x14ac:dyDescent="0.2">
      <c r="A34" s="28">
        <v>22</v>
      </c>
      <c r="B34" s="27" t="s">
        <v>178</v>
      </c>
      <c r="C34" s="23" t="s">
        <v>179</v>
      </c>
      <c r="D34" s="24">
        <v>38028</v>
      </c>
      <c r="E34" s="25">
        <v>90</v>
      </c>
      <c r="F34" s="25">
        <v>90</v>
      </c>
      <c r="G34" s="25">
        <v>90</v>
      </c>
      <c r="H34" s="25">
        <v>90</v>
      </c>
      <c r="I34" s="12" t="str">
        <f t="shared" si="1"/>
        <v>Xuất sắc</v>
      </c>
      <c r="J34" s="25">
        <v>90</v>
      </c>
      <c r="K34" s="12" t="str">
        <f t="shared" si="2"/>
        <v>Xuất sắc</v>
      </c>
    </row>
    <row r="35" spans="1:11" ht="18.75" customHeight="1" x14ac:dyDescent="0.2">
      <c r="A35" s="28">
        <v>23</v>
      </c>
      <c r="B35" s="27" t="s">
        <v>180</v>
      </c>
      <c r="C35" s="23" t="s">
        <v>181</v>
      </c>
      <c r="D35" s="24">
        <v>38017</v>
      </c>
      <c r="E35" s="25">
        <v>70</v>
      </c>
      <c r="F35" s="25">
        <v>80</v>
      </c>
      <c r="G35" s="25">
        <v>80</v>
      </c>
      <c r="H35" s="25">
        <v>80</v>
      </c>
      <c r="I35" s="12" t="str">
        <f t="shared" si="1"/>
        <v>Tốt</v>
      </c>
      <c r="J35" s="25">
        <v>80</v>
      </c>
      <c r="K35" s="12" t="str">
        <f t="shared" si="2"/>
        <v>Tốt</v>
      </c>
    </row>
    <row r="36" spans="1:11" ht="18.75" customHeight="1" x14ac:dyDescent="0.2">
      <c r="A36" s="28">
        <v>24</v>
      </c>
      <c r="B36" s="27" t="s">
        <v>182</v>
      </c>
      <c r="C36" s="23" t="s">
        <v>183</v>
      </c>
      <c r="D36" s="24">
        <v>38207</v>
      </c>
      <c r="E36" s="25">
        <v>70</v>
      </c>
      <c r="F36" s="25">
        <v>70</v>
      </c>
      <c r="G36" s="25">
        <v>70</v>
      </c>
      <c r="H36" s="25">
        <v>70</v>
      </c>
      <c r="I36" s="12" t="str">
        <f t="shared" si="1"/>
        <v>Khá</v>
      </c>
      <c r="J36" s="25">
        <v>70</v>
      </c>
      <c r="K36" s="12" t="str">
        <f t="shared" si="2"/>
        <v>Khá</v>
      </c>
    </row>
    <row r="37" spans="1:11" ht="18.75" customHeight="1" x14ac:dyDescent="0.2">
      <c r="A37" s="28">
        <v>25</v>
      </c>
      <c r="B37" s="27" t="s">
        <v>184</v>
      </c>
      <c r="C37" s="23" t="s">
        <v>185</v>
      </c>
      <c r="D37" s="24">
        <v>38350</v>
      </c>
      <c r="E37" s="25">
        <v>90</v>
      </c>
      <c r="F37" s="25">
        <v>92</v>
      </c>
      <c r="G37" s="25">
        <v>92</v>
      </c>
      <c r="H37" s="25">
        <v>92</v>
      </c>
      <c r="I37" s="12" t="str">
        <f t="shared" si="1"/>
        <v>Xuất sắc</v>
      </c>
      <c r="J37" s="25">
        <v>92</v>
      </c>
      <c r="K37" s="12" t="str">
        <f t="shared" si="2"/>
        <v>Xuất sắc</v>
      </c>
    </row>
    <row r="39" spans="1:11" ht="16.5" x14ac:dyDescent="0.2">
      <c r="A39" s="49" t="s">
        <v>186</v>
      </c>
      <c r="B39" s="49"/>
      <c r="C39" s="49"/>
    </row>
  </sheetData>
  <mergeCells count="16">
    <mergeCell ref="A39:C39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72D91-EB37-42D7-95B1-6044B3604EB1}">
  <dimension ref="A1:K20"/>
  <sheetViews>
    <sheetView workbookViewId="0">
      <selection activeCell="C23" sqref="C23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59" t="s">
        <v>0</v>
      </c>
      <c r="B1" s="59"/>
      <c r="C1" s="59"/>
      <c r="E1" s="60" t="s">
        <v>2</v>
      </c>
      <c r="F1" s="60"/>
      <c r="G1" s="60"/>
      <c r="H1" s="60"/>
      <c r="I1" s="60"/>
      <c r="J1" s="60"/>
      <c r="K1" s="60"/>
    </row>
    <row r="2" spans="1:11" ht="18.75" customHeight="1" x14ac:dyDescent="0.2">
      <c r="A2" s="61" t="s">
        <v>1</v>
      </c>
      <c r="B2" s="61"/>
      <c r="C2" s="61"/>
      <c r="E2" s="60" t="s">
        <v>3</v>
      </c>
      <c r="F2" s="60"/>
      <c r="G2" s="60"/>
      <c r="H2" s="60"/>
      <c r="I2" s="60"/>
      <c r="J2" s="60"/>
      <c r="K2" s="60"/>
    </row>
    <row r="3" spans="1:11" ht="18.75" customHeight="1" x14ac:dyDescent="0.2">
      <c r="A3" s="1"/>
    </row>
    <row r="5" spans="1:11" ht="18.75" customHeight="1" x14ac:dyDescent="0.2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8.75" customHeight="1" x14ac:dyDescent="0.2">
      <c r="A6" s="50" t="s">
        <v>219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8.75" customHeight="1" x14ac:dyDescent="0.2">
      <c r="A7" s="50" t="s">
        <v>21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10" spans="1:11" ht="18.75" customHeight="1" x14ac:dyDescent="0.2">
      <c r="A10" s="51" t="s">
        <v>5</v>
      </c>
      <c r="B10" s="53" t="s">
        <v>6</v>
      </c>
      <c r="C10" s="53" t="s">
        <v>7</v>
      </c>
      <c r="D10" s="53" t="s">
        <v>8</v>
      </c>
      <c r="E10" s="2" t="s">
        <v>9</v>
      </c>
      <c r="F10" s="2" t="s">
        <v>9</v>
      </c>
      <c r="G10" s="2" t="s">
        <v>9</v>
      </c>
      <c r="H10" s="55" t="s">
        <v>13</v>
      </c>
      <c r="I10" s="56"/>
      <c r="J10" s="55" t="s">
        <v>13</v>
      </c>
      <c r="K10" s="56"/>
    </row>
    <row r="11" spans="1:11" ht="33.75" customHeight="1" x14ac:dyDescent="0.2">
      <c r="A11" s="52"/>
      <c r="B11" s="54"/>
      <c r="C11" s="54"/>
      <c r="D11" s="54"/>
      <c r="E11" s="3" t="s">
        <v>10</v>
      </c>
      <c r="F11" s="3" t="s">
        <v>11</v>
      </c>
      <c r="G11" s="3" t="s">
        <v>12</v>
      </c>
      <c r="H11" s="57" t="s">
        <v>14</v>
      </c>
      <c r="I11" s="58"/>
      <c r="J11" s="57" t="s">
        <v>29</v>
      </c>
      <c r="K11" s="58"/>
    </row>
    <row r="12" spans="1:11" ht="18.75" customHeight="1" x14ac:dyDescent="0.2">
      <c r="A12" s="52"/>
      <c r="B12" s="54"/>
      <c r="C12" s="54"/>
      <c r="D12" s="54"/>
      <c r="E12" s="5"/>
      <c r="F12" s="5"/>
      <c r="G12" s="5"/>
      <c r="H12" s="2" t="s">
        <v>9</v>
      </c>
      <c r="I12" s="2" t="s">
        <v>15</v>
      </c>
      <c r="J12" s="2" t="s">
        <v>9</v>
      </c>
      <c r="K12" s="2" t="s">
        <v>15</v>
      </c>
    </row>
    <row r="13" spans="1:11" s="4" customFormat="1" ht="18.75" customHeight="1" x14ac:dyDescent="0.25">
      <c r="A13" s="9">
        <v>1</v>
      </c>
      <c r="B13" s="22" t="s">
        <v>187</v>
      </c>
      <c r="C13" s="23" t="s">
        <v>188</v>
      </c>
      <c r="D13" s="24">
        <v>38067</v>
      </c>
      <c r="E13" s="25">
        <v>100</v>
      </c>
      <c r="F13" s="25">
        <v>100</v>
      </c>
      <c r="G13" s="25">
        <v>100</v>
      </c>
      <c r="H13" s="25">
        <v>100</v>
      </c>
      <c r="I13" s="12" t="str">
        <f t="shared" ref="I13:K18" si="0">IF(H13&gt;=90,"Xuất sắc",IF(H13&gt;=80,"Tốt", IF(H13&gt;=65,"Khá",IF(H13&gt;=50,"Trung bình", IF(H13&gt;=35, "Yếu", "Kém")))))</f>
        <v>Xuất sắc</v>
      </c>
      <c r="J13" s="25">
        <v>100</v>
      </c>
      <c r="K13" s="12" t="str">
        <f t="shared" si="0"/>
        <v>Xuất sắc</v>
      </c>
    </row>
    <row r="14" spans="1:11" s="4" customFormat="1" ht="18.75" customHeight="1" x14ac:dyDescent="0.25">
      <c r="A14" s="9">
        <v>2</v>
      </c>
      <c r="B14" s="22" t="s">
        <v>189</v>
      </c>
      <c r="C14" s="23" t="s">
        <v>190</v>
      </c>
      <c r="D14" s="24">
        <v>37994</v>
      </c>
      <c r="E14" s="25">
        <v>90</v>
      </c>
      <c r="F14" s="25">
        <v>90</v>
      </c>
      <c r="G14" s="25">
        <v>90</v>
      </c>
      <c r="H14" s="25">
        <v>90</v>
      </c>
      <c r="I14" s="12" t="str">
        <f t="shared" si="0"/>
        <v>Xuất sắc</v>
      </c>
      <c r="J14" s="25">
        <v>90</v>
      </c>
      <c r="K14" s="12" t="str">
        <f t="shared" si="0"/>
        <v>Xuất sắc</v>
      </c>
    </row>
    <row r="15" spans="1:11" s="4" customFormat="1" ht="18.75" customHeight="1" x14ac:dyDescent="0.25">
      <c r="A15" s="9">
        <v>3</v>
      </c>
      <c r="B15" s="22" t="s">
        <v>191</v>
      </c>
      <c r="C15" s="23" t="s">
        <v>192</v>
      </c>
      <c r="D15" s="24">
        <v>38082</v>
      </c>
      <c r="E15" s="25">
        <v>80</v>
      </c>
      <c r="F15" s="25">
        <v>80</v>
      </c>
      <c r="G15" s="25">
        <v>80</v>
      </c>
      <c r="H15" s="25">
        <v>80</v>
      </c>
      <c r="I15" s="12" t="str">
        <f t="shared" si="0"/>
        <v>Tốt</v>
      </c>
      <c r="J15" s="25">
        <v>80</v>
      </c>
      <c r="K15" s="12" t="str">
        <f t="shared" si="0"/>
        <v>Tốt</v>
      </c>
    </row>
    <row r="16" spans="1:11" s="4" customFormat="1" ht="18.75" customHeight="1" x14ac:dyDescent="0.25">
      <c r="A16" s="9">
        <v>4</v>
      </c>
      <c r="B16" s="22" t="s">
        <v>193</v>
      </c>
      <c r="C16" s="23" t="s">
        <v>194</v>
      </c>
      <c r="D16" s="24">
        <v>38337</v>
      </c>
      <c r="E16" s="25">
        <v>85</v>
      </c>
      <c r="F16" s="25">
        <v>85</v>
      </c>
      <c r="G16" s="25">
        <v>85</v>
      </c>
      <c r="H16" s="25">
        <v>85</v>
      </c>
      <c r="I16" s="12" t="str">
        <f t="shared" si="0"/>
        <v>Tốt</v>
      </c>
      <c r="J16" s="25">
        <v>85</v>
      </c>
      <c r="K16" s="12" t="str">
        <f t="shared" si="0"/>
        <v>Tốt</v>
      </c>
    </row>
    <row r="17" spans="1:11" s="4" customFormat="1" ht="18.75" customHeight="1" x14ac:dyDescent="0.25">
      <c r="A17" s="9">
        <v>5</v>
      </c>
      <c r="B17" s="22" t="s">
        <v>195</v>
      </c>
      <c r="C17" s="23" t="s">
        <v>196</v>
      </c>
      <c r="D17" s="24">
        <v>38013</v>
      </c>
      <c r="E17" s="25">
        <v>90</v>
      </c>
      <c r="F17" s="25">
        <v>90</v>
      </c>
      <c r="G17" s="25">
        <v>90</v>
      </c>
      <c r="H17" s="25">
        <v>90</v>
      </c>
      <c r="I17" s="12" t="str">
        <f t="shared" si="0"/>
        <v>Xuất sắc</v>
      </c>
      <c r="J17" s="25">
        <v>90</v>
      </c>
      <c r="K17" s="12" t="str">
        <f t="shared" si="0"/>
        <v>Xuất sắc</v>
      </c>
    </row>
    <row r="18" spans="1:11" s="4" customFormat="1" ht="18.75" customHeight="1" x14ac:dyDescent="0.25">
      <c r="A18" s="9">
        <v>6</v>
      </c>
      <c r="B18" s="22" t="s">
        <v>197</v>
      </c>
      <c r="C18" s="23" t="s">
        <v>198</v>
      </c>
      <c r="D18" s="24">
        <v>38347</v>
      </c>
      <c r="E18" s="25">
        <v>70</v>
      </c>
      <c r="F18" s="25">
        <v>70</v>
      </c>
      <c r="G18" s="25">
        <v>70</v>
      </c>
      <c r="H18" s="25">
        <v>70</v>
      </c>
      <c r="I18" s="12" t="str">
        <f t="shared" si="0"/>
        <v>Khá</v>
      </c>
      <c r="J18" s="25">
        <v>70</v>
      </c>
      <c r="K18" s="12" t="str">
        <f t="shared" si="0"/>
        <v>Khá</v>
      </c>
    </row>
    <row r="19" spans="1:11" s="4" customFormat="1" ht="15.75" customHeight="1" x14ac:dyDescent="0.25">
      <c r="A19" s="29"/>
      <c r="B19" s="30"/>
      <c r="C19" s="31"/>
      <c r="D19" s="32"/>
      <c r="E19" s="33"/>
      <c r="F19" s="33"/>
      <c r="G19" s="33"/>
      <c r="H19" s="33"/>
      <c r="I19" s="19"/>
      <c r="J19" s="33"/>
      <c r="K19" s="19"/>
    </row>
    <row r="20" spans="1:11" ht="16.5" x14ac:dyDescent="0.2">
      <c r="A20" s="49" t="s">
        <v>274</v>
      </c>
      <c r="B20" s="49"/>
      <c r="C20" s="49"/>
    </row>
  </sheetData>
  <mergeCells count="16">
    <mergeCell ref="A20:C20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6FF2-E3EB-4BBC-816C-BEE1BBBDDB01}">
  <dimension ref="A1:K23"/>
  <sheetViews>
    <sheetView topLeftCell="A3" workbookViewId="0">
      <selection activeCell="K18" sqref="K18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59" t="s">
        <v>0</v>
      </c>
      <c r="B1" s="59"/>
      <c r="C1" s="59"/>
      <c r="E1" s="60" t="s">
        <v>2</v>
      </c>
      <c r="F1" s="60"/>
      <c r="G1" s="60"/>
      <c r="H1" s="60"/>
      <c r="I1" s="60"/>
      <c r="J1" s="60"/>
      <c r="K1" s="60"/>
    </row>
    <row r="2" spans="1:11" ht="18.75" customHeight="1" x14ac:dyDescent="0.2">
      <c r="A2" s="61" t="s">
        <v>1</v>
      </c>
      <c r="B2" s="61"/>
      <c r="C2" s="61"/>
      <c r="E2" s="60" t="s">
        <v>3</v>
      </c>
      <c r="F2" s="60"/>
      <c r="G2" s="60"/>
      <c r="H2" s="60"/>
      <c r="I2" s="60"/>
      <c r="J2" s="60"/>
      <c r="K2" s="60"/>
    </row>
    <row r="3" spans="1:11" ht="18.75" customHeight="1" x14ac:dyDescent="0.2">
      <c r="A3" s="1"/>
    </row>
    <row r="5" spans="1:11" ht="18.75" customHeight="1" x14ac:dyDescent="0.2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8.75" customHeight="1" x14ac:dyDescent="0.2">
      <c r="A6" s="50" t="s">
        <v>218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8.75" customHeight="1" x14ac:dyDescent="0.2">
      <c r="A7" s="50" t="s">
        <v>21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10" spans="1:11" ht="18.75" customHeight="1" x14ac:dyDescent="0.2">
      <c r="A10" s="51" t="s">
        <v>5</v>
      </c>
      <c r="B10" s="53" t="s">
        <v>6</v>
      </c>
      <c r="C10" s="53" t="s">
        <v>7</v>
      </c>
      <c r="D10" s="53" t="s">
        <v>8</v>
      </c>
      <c r="E10" s="2" t="s">
        <v>9</v>
      </c>
      <c r="F10" s="2" t="s">
        <v>9</v>
      </c>
      <c r="G10" s="2" t="s">
        <v>9</v>
      </c>
      <c r="H10" s="55" t="s">
        <v>13</v>
      </c>
      <c r="I10" s="56"/>
      <c r="J10" s="55" t="s">
        <v>13</v>
      </c>
      <c r="K10" s="56"/>
    </row>
    <row r="11" spans="1:11" ht="33.75" customHeight="1" x14ac:dyDescent="0.2">
      <c r="A11" s="52"/>
      <c r="B11" s="54"/>
      <c r="C11" s="54"/>
      <c r="D11" s="54"/>
      <c r="E11" s="3" t="s">
        <v>10</v>
      </c>
      <c r="F11" s="3" t="s">
        <v>11</v>
      </c>
      <c r="G11" s="3" t="s">
        <v>12</v>
      </c>
      <c r="H11" s="57" t="s">
        <v>14</v>
      </c>
      <c r="I11" s="58"/>
      <c r="J11" s="57" t="s">
        <v>29</v>
      </c>
      <c r="K11" s="58"/>
    </row>
    <row r="12" spans="1:11" ht="18.75" customHeight="1" x14ac:dyDescent="0.2">
      <c r="A12" s="52"/>
      <c r="B12" s="54"/>
      <c r="C12" s="54"/>
      <c r="D12" s="54"/>
      <c r="E12" s="5"/>
      <c r="F12" s="5"/>
      <c r="G12" s="5"/>
      <c r="H12" s="2" t="s">
        <v>9</v>
      </c>
      <c r="I12" s="2" t="s">
        <v>15</v>
      </c>
      <c r="J12" s="2" t="s">
        <v>9</v>
      </c>
      <c r="K12" s="2" t="s">
        <v>15</v>
      </c>
    </row>
    <row r="13" spans="1:11" s="4" customFormat="1" ht="18.75" customHeight="1" x14ac:dyDescent="0.25">
      <c r="A13" s="9">
        <v>1</v>
      </c>
      <c r="B13" s="22" t="s">
        <v>199</v>
      </c>
      <c r="C13" s="23" t="s">
        <v>200</v>
      </c>
      <c r="D13" s="24">
        <v>38251</v>
      </c>
      <c r="E13" s="25">
        <v>90</v>
      </c>
      <c r="F13" s="25">
        <v>90</v>
      </c>
      <c r="G13" s="25">
        <v>70</v>
      </c>
      <c r="H13" s="25">
        <v>90</v>
      </c>
      <c r="I13" s="12" t="str">
        <f t="shared" ref="I13:K21" si="0">IF(H13&gt;=90,"Xuất sắc",IF(H13&gt;=80,"Tốt", IF(H13&gt;=65,"Khá",IF(H13&gt;=50,"Trung bình", IF(H13&gt;=35, "Yếu", "Kém")))))</f>
        <v>Xuất sắc</v>
      </c>
      <c r="J13" s="4">
        <v>90</v>
      </c>
      <c r="K13" s="12" t="str">
        <f t="shared" si="0"/>
        <v>Xuất sắc</v>
      </c>
    </row>
    <row r="14" spans="1:11" s="4" customFormat="1" ht="15.75" x14ac:dyDescent="0.25">
      <c r="A14" s="7">
        <v>2</v>
      </c>
      <c r="B14" s="22" t="s">
        <v>201</v>
      </c>
      <c r="C14" s="23" t="s">
        <v>202</v>
      </c>
      <c r="D14" s="24">
        <v>38210</v>
      </c>
      <c r="E14" s="25">
        <v>90</v>
      </c>
      <c r="F14" s="25">
        <v>90</v>
      </c>
      <c r="G14" s="25">
        <v>70</v>
      </c>
      <c r="H14" s="25">
        <v>90</v>
      </c>
      <c r="I14" s="12" t="str">
        <f t="shared" si="0"/>
        <v>Xuất sắc</v>
      </c>
      <c r="J14" s="25">
        <v>90</v>
      </c>
      <c r="K14" s="12" t="str">
        <f t="shared" si="0"/>
        <v>Xuất sắc</v>
      </c>
    </row>
    <row r="15" spans="1:11" s="4" customFormat="1" ht="16.5" x14ac:dyDescent="0.25">
      <c r="A15" s="9">
        <v>3</v>
      </c>
      <c r="B15" s="22" t="s">
        <v>203</v>
      </c>
      <c r="C15" s="23" t="s">
        <v>204</v>
      </c>
      <c r="D15" s="24">
        <v>38251</v>
      </c>
      <c r="E15" s="25">
        <v>90</v>
      </c>
      <c r="F15" s="25">
        <v>90</v>
      </c>
      <c r="G15" s="25">
        <v>90</v>
      </c>
      <c r="H15" s="25">
        <v>90</v>
      </c>
      <c r="I15" s="12" t="str">
        <f t="shared" si="0"/>
        <v>Xuất sắc</v>
      </c>
      <c r="J15" s="25">
        <v>90</v>
      </c>
      <c r="K15" s="12" t="str">
        <f t="shared" si="0"/>
        <v>Xuất sắc</v>
      </c>
    </row>
    <row r="16" spans="1:11" s="4" customFormat="1" ht="15.75" x14ac:dyDescent="0.25">
      <c r="A16" s="7">
        <v>4</v>
      </c>
      <c r="B16" s="22" t="s">
        <v>205</v>
      </c>
      <c r="C16" s="23" t="s">
        <v>206</v>
      </c>
      <c r="D16" s="24">
        <v>38268</v>
      </c>
      <c r="E16" s="25">
        <v>90</v>
      </c>
      <c r="F16" s="25">
        <v>90</v>
      </c>
      <c r="G16" s="25">
        <v>90</v>
      </c>
      <c r="H16" s="25">
        <v>90</v>
      </c>
      <c r="I16" s="12" t="str">
        <f t="shared" si="0"/>
        <v>Xuất sắc</v>
      </c>
      <c r="J16" s="25">
        <v>90</v>
      </c>
      <c r="K16" s="12" t="str">
        <f t="shared" si="0"/>
        <v>Xuất sắc</v>
      </c>
    </row>
    <row r="17" spans="1:11" s="4" customFormat="1" ht="16.5" x14ac:dyDescent="0.25">
      <c r="A17" s="9">
        <v>5</v>
      </c>
      <c r="B17" s="22" t="s">
        <v>207</v>
      </c>
      <c r="C17" s="23" t="s">
        <v>208</v>
      </c>
      <c r="D17" s="24">
        <v>38100</v>
      </c>
      <c r="E17" s="25">
        <v>90</v>
      </c>
      <c r="F17" s="25">
        <v>90</v>
      </c>
      <c r="G17" s="25">
        <v>70</v>
      </c>
      <c r="H17" s="25">
        <v>90</v>
      </c>
      <c r="I17" s="12" t="str">
        <f t="shared" si="0"/>
        <v>Xuất sắc</v>
      </c>
      <c r="J17" s="25">
        <v>90</v>
      </c>
      <c r="K17" s="12" t="str">
        <f t="shared" si="0"/>
        <v>Xuất sắc</v>
      </c>
    </row>
    <row r="18" spans="1:11" s="4" customFormat="1" ht="15.75" x14ac:dyDescent="0.25">
      <c r="A18" s="7">
        <v>6</v>
      </c>
      <c r="B18" s="22" t="s">
        <v>209</v>
      </c>
      <c r="C18" s="23" t="s">
        <v>210</v>
      </c>
      <c r="D18" s="24">
        <v>38095</v>
      </c>
      <c r="E18" s="25">
        <v>90</v>
      </c>
      <c r="F18" s="25">
        <v>90</v>
      </c>
      <c r="G18" s="25">
        <v>90</v>
      </c>
      <c r="H18" s="25">
        <v>90</v>
      </c>
      <c r="I18" s="12" t="str">
        <f t="shared" si="0"/>
        <v>Xuất sắc</v>
      </c>
      <c r="J18" s="25">
        <v>90</v>
      </c>
      <c r="K18" s="12" t="str">
        <f t="shared" si="0"/>
        <v>Xuất sắc</v>
      </c>
    </row>
    <row r="19" spans="1:11" s="4" customFormat="1" ht="16.5" x14ac:dyDescent="0.25">
      <c r="A19" s="9">
        <v>7</v>
      </c>
      <c r="B19" s="22" t="s">
        <v>211</v>
      </c>
      <c r="C19" s="23" t="s">
        <v>212</v>
      </c>
      <c r="D19" s="24">
        <v>38316</v>
      </c>
      <c r="E19" s="25">
        <v>80</v>
      </c>
      <c r="F19" s="25">
        <v>80</v>
      </c>
      <c r="G19" s="25">
        <v>70</v>
      </c>
      <c r="H19" s="25">
        <v>80</v>
      </c>
      <c r="I19" s="12" t="str">
        <f t="shared" si="0"/>
        <v>Tốt</v>
      </c>
      <c r="J19" s="25">
        <v>80</v>
      </c>
      <c r="K19" s="12" t="str">
        <f t="shared" si="0"/>
        <v>Tốt</v>
      </c>
    </row>
    <row r="20" spans="1:11" s="4" customFormat="1" ht="15.75" x14ac:dyDescent="0.25">
      <c r="A20" s="7">
        <v>8</v>
      </c>
      <c r="B20" s="22" t="s">
        <v>213</v>
      </c>
      <c r="C20" s="23" t="s">
        <v>214</v>
      </c>
      <c r="D20" s="24">
        <v>38290</v>
      </c>
      <c r="E20" s="25">
        <v>90</v>
      </c>
      <c r="F20" s="25">
        <v>90</v>
      </c>
      <c r="G20" s="25">
        <v>90</v>
      </c>
      <c r="H20" s="25">
        <v>90</v>
      </c>
      <c r="I20" s="12" t="str">
        <f t="shared" si="0"/>
        <v>Xuất sắc</v>
      </c>
      <c r="J20" s="25">
        <v>90</v>
      </c>
      <c r="K20" s="12" t="str">
        <f t="shared" si="0"/>
        <v>Xuất sắc</v>
      </c>
    </row>
    <row r="21" spans="1:11" s="4" customFormat="1" ht="16.5" x14ac:dyDescent="0.25">
      <c r="A21" s="9">
        <v>9</v>
      </c>
      <c r="B21" s="22" t="s">
        <v>215</v>
      </c>
      <c r="C21" s="23" t="s">
        <v>216</v>
      </c>
      <c r="D21" s="24">
        <v>37969</v>
      </c>
      <c r="E21" s="25">
        <v>82</v>
      </c>
      <c r="F21" s="25">
        <v>82</v>
      </c>
      <c r="G21" s="25">
        <v>70</v>
      </c>
      <c r="H21" s="25">
        <v>82</v>
      </c>
      <c r="I21" s="12" t="str">
        <f t="shared" si="0"/>
        <v>Tốt</v>
      </c>
      <c r="J21" s="25">
        <v>82</v>
      </c>
      <c r="K21" s="12" t="str">
        <f t="shared" si="0"/>
        <v>Tốt</v>
      </c>
    </row>
    <row r="23" spans="1:11" ht="16.5" x14ac:dyDescent="0.2">
      <c r="A23" s="49" t="s">
        <v>64</v>
      </c>
      <c r="B23" s="49"/>
      <c r="C23" s="49"/>
    </row>
  </sheetData>
  <mergeCells count="16">
    <mergeCell ref="A23:C2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D5F9A-D663-4F58-A43C-7BD533089EC4}">
  <dimension ref="A1:K25"/>
  <sheetViews>
    <sheetView topLeftCell="A4" workbookViewId="0">
      <selection activeCell="K28" sqref="K28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59" t="s">
        <v>0</v>
      </c>
      <c r="B1" s="59"/>
      <c r="C1" s="59"/>
      <c r="E1" s="60" t="s">
        <v>2</v>
      </c>
      <c r="F1" s="60"/>
      <c r="G1" s="60"/>
      <c r="H1" s="60"/>
      <c r="I1" s="60"/>
      <c r="J1" s="60"/>
      <c r="K1" s="60"/>
    </row>
    <row r="2" spans="1:11" ht="18.75" customHeight="1" x14ac:dyDescent="0.2">
      <c r="A2" s="61" t="s">
        <v>1</v>
      </c>
      <c r="B2" s="61"/>
      <c r="C2" s="61"/>
      <c r="E2" s="60" t="s">
        <v>3</v>
      </c>
      <c r="F2" s="60"/>
      <c r="G2" s="60"/>
      <c r="H2" s="60"/>
      <c r="I2" s="60"/>
      <c r="J2" s="60"/>
      <c r="K2" s="60"/>
    </row>
    <row r="3" spans="1:11" ht="18.75" customHeight="1" x14ac:dyDescent="0.2">
      <c r="A3" s="1"/>
    </row>
    <row r="5" spans="1:11" ht="18.75" customHeight="1" x14ac:dyDescent="0.2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8.75" customHeight="1" x14ac:dyDescent="0.2">
      <c r="A6" s="50" t="s">
        <v>217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8.75" customHeight="1" x14ac:dyDescent="0.2">
      <c r="A7" s="50" t="s">
        <v>21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10" spans="1:11" ht="18.75" customHeight="1" x14ac:dyDescent="0.2">
      <c r="A10" s="51" t="s">
        <v>5</v>
      </c>
      <c r="B10" s="53" t="s">
        <v>6</v>
      </c>
      <c r="C10" s="53" t="s">
        <v>7</v>
      </c>
      <c r="D10" s="53" t="s">
        <v>8</v>
      </c>
      <c r="E10" s="2" t="s">
        <v>9</v>
      </c>
      <c r="F10" s="2" t="s">
        <v>9</v>
      </c>
      <c r="G10" s="2" t="s">
        <v>9</v>
      </c>
      <c r="H10" s="55" t="s">
        <v>13</v>
      </c>
      <c r="I10" s="56"/>
      <c r="J10" s="55" t="s">
        <v>13</v>
      </c>
      <c r="K10" s="56"/>
    </row>
    <row r="11" spans="1:11" ht="33.75" customHeight="1" x14ac:dyDescent="0.2">
      <c r="A11" s="52"/>
      <c r="B11" s="54"/>
      <c r="C11" s="54"/>
      <c r="D11" s="54"/>
      <c r="E11" s="3" t="s">
        <v>10</v>
      </c>
      <c r="F11" s="3" t="s">
        <v>11</v>
      </c>
      <c r="G11" s="3" t="s">
        <v>12</v>
      </c>
      <c r="H11" s="57" t="s">
        <v>14</v>
      </c>
      <c r="I11" s="58"/>
      <c r="J11" s="57" t="s">
        <v>29</v>
      </c>
      <c r="K11" s="58"/>
    </row>
    <row r="12" spans="1:11" ht="18.75" customHeight="1" x14ac:dyDescent="0.2">
      <c r="A12" s="52"/>
      <c r="B12" s="54"/>
      <c r="C12" s="54"/>
      <c r="D12" s="54"/>
      <c r="E12" s="5"/>
      <c r="F12" s="5"/>
      <c r="G12" s="5"/>
      <c r="H12" s="2" t="s">
        <v>9</v>
      </c>
      <c r="I12" s="2" t="s">
        <v>15</v>
      </c>
      <c r="J12" s="2" t="s">
        <v>9</v>
      </c>
      <c r="K12" s="2" t="s">
        <v>15</v>
      </c>
    </row>
    <row r="13" spans="1:11" s="11" customFormat="1" ht="18.75" customHeight="1" x14ac:dyDescent="0.25">
      <c r="A13" s="10">
        <v>1</v>
      </c>
      <c r="B13" s="22" t="s">
        <v>329</v>
      </c>
      <c r="C13" s="23" t="s">
        <v>330</v>
      </c>
      <c r="D13" s="24">
        <v>38293</v>
      </c>
      <c r="E13" s="25">
        <v>90</v>
      </c>
      <c r="F13" s="25">
        <f>E13</f>
        <v>90</v>
      </c>
      <c r="G13" s="25">
        <v>80</v>
      </c>
      <c r="H13" s="25">
        <v>90</v>
      </c>
      <c r="I13" s="12" t="str">
        <f t="shared" ref="I13:K23" si="0">IF(H13&gt;=90,"Xuất sắc",IF(H13&gt;=80,"Tốt", IF(H13&gt;=65,"Khá",IF(H13&gt;=50,"Trung bình", IF(H13&gt;=35, "Yếu", "Kém")))))</f>
        <v>Xuất sắc</v>
      </c>
      <c r="J13" s="25">
        <v>90</v>
      </c>
      <c r="K13" s="12" t="str">
        <f t="shared" si="0"/>
        <v>Xuất sắc</v>
      </c>
    </row>
    <row r="14" spans="1:11" s="11" customFormat="1" ht="15.75" x14ac:dyDescent="0.25">
      <c r="A14" s="13">
        <v>2</v>
      </c>
      <c r="B14" s="22" t="s">
        <v>331</v>
      </c>
      <c r="C14" s="23" t="s">
        <v>332</v>
      </c>
      <c r="D14" s="24">
        <v>38245</v>
      </c>
      <c r="E14" s="25">
        <v>80</v>
      </c>
      <c r="F14" s="25">
        <f>E14</f>
        <v>80</v>
      </c>
      <c r="G14" s="25">
        <f>F14</f>
        <v>80</v>
      </c>
      <c r="H14" s="25">
        <f>E14</f>
        <v>80</v>
      </c>
      <c r="I14" s="12" t="str">
        <f t="shared" si="0"/>
        <v>Tốt</v>
      </c>
      <c r="J14" s="25">
        <v>80</v>
      </c>
      <c r="K14" s="12" t="str">
        <f t="shared" si="0"/>
        <v>Tốt</v>
      </c>
    </row>
    <row r="15" spans="1:11" s="11" customFormat="1" ht="15.75" x14ac:dyDescent="0.25">
      <c r="A15" s="10">
        <v>3</v>
      </c>
      <c r="B15" s="22" t="s">
        <v>333</v>
      </c>
      <c r="C15" s="23" t="s">
        <v>334</v>
      </c>
      <c r="D15" s="24">
        <v>38002</v>
      </c>
      <c r="E15" s="25">
        <v>92</v>
      </c>
      <c r="F15" s="25">
        <f t="shared" ref="F15:G18" si="1">E15</f>
        <v>92</v>
      </c>
      <c r="G15" s="25">
        <f t="shared" si="1"/>
        <v>92</v>
      </c>
      <c r="H15" s="25">
        <f t="shared" ref="H15:H18" si="2">E15</f>
        <v>92</v>
      </c>
      <c r="I15" s="12" t="str">
        <f t="shared" si="0"/>
        <v>Xuất sắc</v>
      </c>
      <c r="J15" s="25">
        <v>92</v>
      </c>
      <c r="K15" s="12" t="str">
        <f t="shared" si="0"/>
        <v>Xuất sắc</v>
      </c>
    </row>
    <row r="16" spans="1:11" s="11" customFormat="1" ht="15.75" x14ac:dyDescent="0.25">
      <c r="A16" s="13">
        <v>4</v>
      </c>
      <c r="B16" s="22" t="s">
        <v>335</v>
      </c>
      <c r="C16" s="23" t="s">
        <v>336</v>
      </c>
      <c r="D16" s="24">
        <v>38245</v>
      </c>
      <c r="E16" s="25">
        <v>100</v>
      </c>
      <c r="F16" s="25">
        <f t="shared" si="1"/>
        <v>100</v>
      </c>
      <c r="G16" s="25">
        <f t="shared" si="1"/>
        <v>100</v>
      </c>
      <c r="H16" s="25">
        <f t="shared" si="2"/>
        <v>100</v>
      </c>
      <c r="I16" s="12" t="str">
        <f t="shared" si="0"/>
        <v>Xuất sắc</v>
      </c>
      <c r="J16" s="25">
        <v>100</v>
      </c>
      <c r="K16" s="12" t="str">
        <f t="shared" si="0"/>
        <v>Xuất sắc</v>
      </c>
    </row>
    <row r="17" spans="1:11" s="11" customFormat="1" ht="15.75" x14ac:dyDescent="0.25">
      <c r="A17" s="10">
        <v>5</v>
      </c>
      <c r="B17" s="22" t="s">
        <v>337</v>
      </c>
      <c r="C17" s="23" t="s">
        <v>338</v>
      </c>
      <c r="D17" s="24">
        <v>38143</v>
      </c>
      <c r="E17" s="25">
        <v>96</v>
      </c>
      <c r="F17" s="25">
        <f t="shared" si="1"/>
        <v>96</v>
      </c>
      <c r="G17" s="25">
        <f t="shared" si="1"/>
        <v>96</v>
      </c>
      <c r="H17" s="25">
        <f t="shared" si="2"/>
        <v>96</v>
      </c>
      <c r="I17" s="12" t="str">
        <f t="shared" si="0"/>
        <v>Xuất sắc</v>
      </c>
      <c r="J17" s="25">
        <v>96</v>
      </c>
      <c r="K17" s="12" t="str">
        <f t="shared" si="0"/>
        <v>Xuất sắc</v>
      </c>
    </row>
    <row r="18" spans="1:11" s="11" customFormat="1" ht="15.75" x14ac:dyDescent="0.25">
      <c r="A18" s="13">
        <v>6</v>
      </c>
      <c r="B18" s="22" t="s">
        <v>339</v>
      </c>
      <c r="C18" s="23" t="s">
        <v>340</v>
      </c>
      <c r="D18" s="24">
        <v>38122</v>
      </c>
      <c r="E18" s="25">
        <v>90</v>
      </c>
      <c r="F18" s="25">
        <f t="shared" si="1"/>
        <v>90</v>
      </c>
      <c r="G18" s="25">
        <f t="shared" si="1"/>
        <v>90</v>
      </c>
      <c r="H18" s="25">
        <f t="shared" si="2"/>
        <v>90</v>
      </c>
      <c r="I18" s="12" t="str">
        <f t="shared" si="0"/>
        <v>Xuất sắc</v>
      </c>
      <c r="J18" s="25">
        <v>90</v>
      </c>
      <c r="K18" s="12" t="str">
        <f t="shared" si="0"/>
        <v>Xuất sắc</v>
      </c>
    </row>
    <row r="19" spans="1:11" s="11" customFormat="1" ht="15.75" x14ac:dyDescent="0.25">
      <c r="A19" s="10">
        <v>7</v>
      </c>
      <c r="B19" s="22" t="s">
        <v>341</v>
      </c>
      <c r="C19" s="23" t="s">
        <v>342</v>
      </c>
      <c r="D19" s="24">
        <v>37972</v>
      </c>
      <c r="E19" s="25">
        <v>90</v>
      </c>
      <c r="F19" s="25">
        <v>90</v>
      </c>
      <c r="G19" s="25">
        <v>90</v>
      </c>
      <c r="H19" s="25">
        <v>90</v>
      </c>
      <c r="I19" s="12" t="str">
        <f t="shared" si="0"/>
        <v>Xuất sắc</v>
      </c>
      <c r="J19" s="25">
        <v>90</v>
      </c>
      <c r="K19" s="12" t="str">
        <f t="shared" si="0"/>
        <v>Xuất sắc</v>
      </c>
    </row>
    <row r="20" spans="1:11" s="11" customFormat="1" ht="15.75" x14ac:dyDescent="0.25">
      <c r="A20" s="13">
        <v>8</v>
      </c>
      <c r="B20" s="22" t="s">
        <v>343</v>
      </c>
      <c r="C20" s="23" t="s">
        <v>344</v>
      </c>
      <c r="D20" s="24">
        <v>38262</v>
      </c>
      <c r="E20" s="25">
        <v>90</v>
      </c>
      <c r="F20" s="25">
        <f>E20</f>
        <v>90</v>
      </c>
      <c r="G20" s="25">
        <f>E20</f>
        <v>90</v>
      </c>
      <c r="H20" s="25">
        <f>E20</f>
        <v>90</v>
      </c>
      <c r="I20" s="12" t="str">
        <f t="shared" si="0"/>
        <v>Xuất sắc</v>
      </c>
      <c r="J20" s="25">
        <v>90</v>
      </c>
      <c r="K20" s="12" t="str">
        <f t="shared" si="0"/>
        <v>Xuất sắc</v>
      </c>
    </row>
    <row r="21" spans="1:11" ht="18.75" customHeight="1" x14ac:dyDescent="0.2">
      <c r="A21" s="10">
        <v>9</v>
      </c>
      <c r="B21" s="22" t="s">
        <v>345</v>
      </c>
      <c r="C21" s="23" t="s">
        <v>346</v>
      </c>
      <c r="D21" s="24">
        <v>38063</v>
      </c>
      <c r="E21" s="25">
        <v>90</v>
      </c>
      <c r="F21" s="25">
        <v>90</v>
      </c>
      <c r="G21" s="25">
        <v>90</v>
      </c>
      <c r="H21" s="25">
        <v>90</v>
      </c>
      <c r="I21" s="12" t="str">
        <f t="shared" si="0"/>
        <v>Xuất sắc</v>
      </c>
      <c r="J21" s="25">
        <v>90</v>
      </c>
      <c r="K21" s="12" t="str">
        <f t="shared" si="0"/>
        <v>Xuất sắc</v>
      </c>
    </row>
    <row r="22" spans="1:11" ht="18.75" customHeight="1" x14ac:dyDescent="0.25">
      <c r="A22" s="13">
        <v>10</v>
      </c>
      <c r="B22" s="22" t="s">
        <v>347</v>
      </c>
      <c r="C22" s="23" t="s">
        <v>348</v>
      </c>
      <c r="D22" s="24">
        <v>38051</v>
      </c>
      <c r="E22" s="25">
        <v>90</v>
      </c>
      <c r="F22" s="25">
        <v>90</v>
      </c>
      <c r="G22" s="25">
        <v>90</v>
      </c>
      <c r="H22" s="25">
        <v>90</v>
      </c>
      <c r="I22" s="12" t="str">
        <f t="shared" si="0"/>
        <v>Xuất sắc</v>
      </c>
      <c r="J22" s="25">
        <v>90</v>
      </c>
      <c r="K22" s="12" t="str">
        <f t="shared" si="0"/>
        <v>Xuất sắc</v>
      </c>
    </row>
    <row r="23" spans="1:11" ht="18.75" customHeight="1" x14ac:dyDescent="0.2">
      <c r="A23" s="10">
        <v>11</v>
      </c>
      <c r="B23" s="22" t="s">
        <v>349</v>
      </c>
      <c r="C23" s="23" t="s">
        <v>350</v>
      </c>
      <c r="D23" s="24">
        <v>38303</v>
      </c>
      <c r="E23" s="25">
        <v>80</v>
      </c>
      <c r="F23" s="25">
        <v>80</v>
      </c>
      <c r="G23" s="25">
        <v>80</v>
      </c>
      <c r="H23" s="25">
        <v>80</v>
      </c>
      <c r="I23" s="12" t="str">
        <f t="shared" si="0"/>
        <v>Tốt</v>
      </c>
      <c r="J23" s="25">
        <v>80</v>
      </c>
      <c r="K23" s="12" t="str">
        <f t="shared" si="0"/>
        <v>Tốt</v>
      </c>
    </row>
    <row r="25" spans="1:11" ht="16.5" x14ac:dyDescent="0.2">
      <c r="A25" s="49" t="s">
        <v>351</v>
      </c>
      <c r="B25" s="49"/>
      <c r="C25" s="49"/>
      <c r="I25" s="19"/>
      <c r="K25" s="19"/>
    </row>
  </sheetData>
  <mergeCells count="16">
    <mergeCell ref="A25:C2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9CD4-D967-4EE2-9DEA-93C19F2AAD48}">
  <dimension ref="A1:K23"/>
  <sheetViews>
    <sheetView workbookViewId="0">
      <selection activeCell="M18" sqref="M18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59" t="s">
        <v>0</v>
      </c>
      <c r="B1" s="59"/>
      <c r="C1" s="59"/>
      <c r="E1" s="60" t="s">
        <v>2</v>
      </c>
      <c r="F1" s="60"/>
      <c r="G1" s="60"/>
      <c r="H1" s="60"/>
      <c r="I1" s="60"/>
      <c r="J1" s="60"/>
      <c r="K1" s="60"/>
    </row>
    <row r="2" spans="1:11" ht="18.75" customHeight="1" x14ac:dyDescent="0.2">
      <c r="A2" s="61" t="s">
        <v>1</v>
      </c>
      <c r="B2" s="61"/>
      <c r="C2" s="61"/>
      <c r="E2" s="60" t="s">
        <v>3</v>
      </c>
      <c r="F2" s="60"/>
      <c r="G2" s="60"/>
      <c r="H2" s="60"/>
      <c r="I2" s="60"/>
      <c r="J2" s="60"/>
      <c r="K2" s="60"/>
    </row>
    <row r="3" spans="1:11" ht="18.75" customHeight="1" x14ac:dyDescent="0.2">
      <c r="A3" s="1"/>
    </row>
    <row r="5" spans="1:11" ht="18.75" customHeight="1" x14ac:dyDescent="0.2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8.75" customHeight="1" x14ac:dyDescent="0.2">
      <c r="A6" s="50" t="s">
        <v>222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8.75" customHeight="1" x14ac:dyDescent="0.2">
      <c r="A7" s="50" t="s">
        <v>21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10" spans="1:11" ht="18.75" customHeight="1" x14ac:dyDescent="0.2">
      <c r="A10" s="51" t="s">
        <v>5</v>
      </c>
      <c r="B10" s="53" t="s">
        <v>6</v>
      </c>
      <c r="C10" s="53" t="s">
        <v>7</v>
      </c>
      <c r="D10" s="53" t="s">
        <v>8</v>
      </c>
      <c r="E10" s="2" t="s">
        <v>9</v>
      </c>
      <c r="F10" s="2" t="s">
        <v>9</v>
      </c>
      <c r="G10" s="2" t="s">
        <v>9</v>
      </c>
      <c r="H10" s="55" t="s">
        <v>13</v>
      </c>
      <c r="I10" s="56"/>
      <c r="J10" s="55" t="s">
        <v>13</v>
      </c>
      <c r="K10" s="56"/>
    </row>
    <row r="11" spans="1:11" ht="33.75" customHeight="1" x14ac:dyDescent="0.2">
      <c r="A11" s="52"/>
      <c r="B11" s="54"/>
      <c r="C11" s="54"/>
      <c r="D11" s="54"/>
      <c r="E11" s="3" t="s">
        <v>10</v>
      </c>
      <c r="F11" s="3" t="s">
        <v>11</v>
      </c>
      <c r="G11" s="3" t="s">
        <v>12</v>
      </c>
      <c r="H11" s="57" t="s">
        <v>14</v>
      </c>
      <c r="I11" s="58"/>
      <c r="J11" s="57" t="s">
        <v>29</v>
      </c>
      <c r="K11" s="58"/>
    </row>
    <row r="12" spans="1:11" ht="18.75" customHeight="1" x14ac:dyDescent="0.2">
      <c r="A12" s="52"/>
      <c r="B12" s="54"/>
      <c r="C12" s="54"/>
      <c r="D12" s="54"/>
      <c r="E12" s="5"/>
      <c r="F12" s="5"/>
      <c r="G12" s="5"/>
      <c r="H12" s="2" t="s">
        <v>9</v>
      </c>
      <c r="I12" s="2" t="s">
        <v>15</v>
      </c>
      <c r="J12" s="2" t="s">
        <v>9</v>
      </c>
      <c r="K12" s="2" t="s">
        <v>15</v>
      </c>
    </row>
    <row r="13" spans="1:11" s="4" customFormat="1" ht="18.75" customHeight="1" x14ac:dyDescent="0.25">
      <c r="A13" s="9">
        <v>1</v>
      </c>
      <c r="B13" s="22" t="s">
        <v>223</v>
      </c>
      <c r="C13" s="23" t="s">
        <v>224</v>
      </c>
      <c r="D13" s="24">
        <v>38035</v>
      </c>
      <c r="E13" s="25">
        <v>90</v>
      </c>
      <c r="F13" s="25">
        <v>90</v>
      </c>
      <c r="G13" s="25">
        <v>90</v>
      </c>
      <c r="H13" s="25">
        <v>90</v>
      </c>
      <c r="I13" s="12" t="str">
        <f t="shared" ref="I13:I21" si="0">IF(H13&gt;=90,"Xuất sắc",IF(H13&gt;=80,"Tốt", IF(H13&gt;=65,"Khá",IF(H13&gt;=50,"Trung bình", IF(H13&gt;=35, "Yếu", "Kém")))))</f>
        <v>Xuất sắc</v>
      </c>
      <c r="J13" s="25">
        <v>90</v>
      </c>
      <c r="K13" s="12" t="str">
        <f t="shared" ref="K13:K21" si="1">IF(J13&gt;=90,"Xuất sắc",IF(J13&gt;=80,"Tốt", IF(J13&gt;=65,"Khá",IF(J13&gt;=50,"Trung bình", IF(J13&gt;=35, "Yếu", "Kém")))))</f>
        <v>Xuất sắc</v>
      </c>
    </row>
    <row r="14" spans="1:11" s="4" customFormat="1" ht="15.75" x14ac:dyDescent="0.25">
      <c r="A14" s="7">
        <v>2</v>
      </c>
      <c r="B14" s="22" t="s">
        <v>225</v>
      </c>
      <c r="C14" s="23" t="s">
        <v>226</v>
      </c>
      <c r="D14" s="24">
        <v>38147</v>
      </c>
      <c r="E14" s="25">
        <v>80</v>
      </c>
      <c r="F14" s="25">
        <v>80</v>
      </c>
      <c r="G14" s="25">
        <v>80</v>
      </c>
      <c r="H14" s="25">
        <v>80</v>
      </c>
      <c r="I14" s="12" t="str">
        <f t="shared" si="0"/>
        <v>Tốt</v>
      </c>
      <c r="J14" s="25">
        <v>80</v>
      </c>
      <c r="K14" s="12" t="str">
        <f t="shared" si="1"/>
        <v>Tốt</v>
      </c>
    </row>
    <row r="15" spans="1:11" s="4" customFormat="1" ht="16.5" x14ac:dyDescent="0.25">
      <c r="A15" s="9">
        <v>3</v>
      </c>
      <c r="B15" s="22" t="s">
        <v>227</v>
      </c>
      <c r="C15" s="23" t="s">
        <v>228</v>
      </c>
      <c r="D15" s="24">
        <v>38240</v>
      </c>
      <c r="E15" s="25">
        <v>90</v>
      </c>
      <c r="F15" s="25">
        <v>90</v>
      </c>
      <c r="G15" s="25">
        <v>90</v>
      </c>
      <c r="H15" s="25">
        <v>90</v>
      </c>
      <c r="I15" s="12" t="str">
        <f t="shared" si="0"/>
        <v>Xuất sắc</v>
      </c>
      <c r="J15" s="25">
        <v>90</v>
      </c>
      <c r="K15" s="12" t="str">
        <f t="shared" si="1"/>
        <v>Xuất sắc</v>
      </c>
    </row>
    <row r="16" spans="1:11" s="4" customFormat="1" ht="15.75" x14ac:dyDescent="0.25">
      <c r="A16" s="7">
        <v>4</v>
      </c>
      <c r="B16" s="22" t="s">
        <v>229</v>
      </c>
      <c r="C16" s="23" t="s">
        <v>230</v>
      </c>
      <c r="D16" s="24">
        <v>38282</v>
      </c>
      <c r="E16" s="25">
        <v>90</v>
      </c>
      <c r="F16" s="25">
        <v>90</v>
      </c>
      <c r="G16" s="25">
        <v>90</v>
      </c>
      <c r="H16" s="25">
        <v>90</v>
      </c>
      <c r="I16" s="12" t="str">
        <f t="shared" si="0"/>
        <v>Xuất sắc</v>
      </c>
      <c r="J16" s="25">
        <v>90</v>
      </c>
      <c r="K16" s="12" t="str">
        <f t="shared" si="1"/>
        <v>Xuất sắc</v>
      </c>
    </row>
    <row r="17" spans="1:11" s="4" customFormat="1" ht="16.5" x14ac:dyDescent="0.25">
      <c r="A17" s="9">
        <v>5</v>
      </c>
      <c r="B17" s="22" t="s">
        <v>231</v>
      </c>
      <c r="C17" s="23" t="s">
        <v>232</v>
      </c>
      <c r="D17" s="24">
        <v>38033</v>
      </c>
      <c r="E17" s="25">
        <v>80</v>
      </c>
      <c r="F17" s="25">
        <v>80</v>
      </c>
      <c r="G17" s="25">
        <v>80</v>
      </c>
      <c r="H17" s="25">
        <v>80</v>
      </c>
      <c r="I17" s="12" t="str">
        <f t="shared" si="0"/>
        <v>Tốt</v>
      </c>
      <c r="J17" s="25">
        <v>80</v>
      </c>
      <c r="K17" s="12" t="str">
        <f t="shared" si="1"/>
        <v>Tốt</v>
      </c>
    </row>
    <row r="18" spans="1:11" s="4" customFormat="1" ht="15.75" x14ac:dyDescent="0.25">
      <c r="A18" s="7">
        <v>6</v>
      </c>
      <c r="B18" s="22" t="s">
        <v>233</v>
      </c>
      <c r="C18" s="23" t="s">
        <v>234</v>
      </c>
      <c r="D18" s="24">
        <v>38257</v>
      </c>
      <c r="E18" s="25">
        <v>80</v>
      </c>
      <c r="F18" s="25">
        <v>80</v>
      </c>
      <c r="G18" s="25">
        <v>80</v>
      </c>
      <c r="H18" s="25">
        <v>80</v>
      </c>
      <c r="I18" s="12" t="str">
        <f t="shared" si="0"/>
        <v>Tốt</v>
      </c>
      <c r="J18" s="25">
        <v>80</v>
      </c>
      <c r="K18" s="12" t="str">
        <f t="shared" si="1"/>
        <v>Tốt</v>
      </c>
    </row>
    <row r="19" spans="1:11" s="4" customFormat="1" ht="16.5" x14ac:dyDescent="0.25">
      <c r="A19" s="9">
        <v>7</v>
      </c>
      <c r="B19" s="22" t="s">
        <v>235</v>
      </c>
      <c r="C19" s="23" t="s">
        <v>236</v>
      </c>
      <c r="D19" s="24">
        <v>38202</v>
      </c>
      <c r="E19" s="25">
        <v>90</v>
      </c>
      <c r="F19" s="25">
        <v>90</v>
      </c>
      <c r="G19" s="25">
        <v>90</v>
      </c>
      <c r="H19" s="25">
        <v>90</v>
      </c>
      <c r="I19" s="12" t="str">
        <f t="shared" si="0"/>
        <v>Xuất sắc</v>
      </c>
      <c r="J19" s="25">
        <v>90</v>
      </c>
      <c r="K19" s="12" t="str">
        <f t="shared" si="1"/>
        <v>Xuất sắc</v>
      </c>
    </row>
    <row r="20" spans="1:11" s="4" customFormat="1" ht="15.75" x14ac:dyDescent="0.25">
      <c r="A20" s="7">
        <v>8</v>
      </c>
      <c r="B20" s="22" t="s">
        <v>237</v>
      </c>
      <c r="C20" s="23" t="s">
        <v>238</v>
      </c>
      <c r="D20" s="24">
        <v>38236</v>
      </c>
      <c r="E20" s="25">
        <v>90</v>
      </c>
      <c r="F20" s="25">
        <v>90</v>
      </c>
      <c r="G20" s="25">
        <v>90</v>
      </c>
      <c r="H20" s="25">
        <v>90</v>
      </c>
      <c r="I20" s="12" t="str">
        <f t="shared" si="0"/>
        <v>Xuất sắc</v>
      </c>
      <c r="J20" s="25">
        <v>90</v>
      </c>
      <c r="K20" s="12" t="str">
        <f t="shared" si="1"/>
        <v>Xuất sắc</v>
      </c>
    </row>
    <row r="21" spans="1:11" s="4" customFormat="1" ht="16.5" x14ac:dyDescent="0.25">
      <c r="A21" s="9">
        <v>9</v>
      </c>
      <c r="B21" s="22" t="s">
        <v>239</v>
      </c>
      <c r="C21" s="23" t="s">
        <v>240</v>
      </c>
      <c r="D21" s="24">
        <v>38192</v>
      </c>
      <c r="E21" s="25">
        <v>80</v>
      </c>
      <c r="F21" s="25">
        <v>80</v>
      </c>
      <c r="G21" s="25">
        <v>80</v>
      </c>
      <c r="H21" s="25">
        <v>80</v>
      </c>
      <c r="I21" s="12" t="str">
        <f t="shared" si="0"/>
        <v>Tốt</v>
      </c>
      <c r="J21" s="25">
        <v>80</v>
      </c>
      <c r="K21" s="12" t="str">
        <f t="shared" si="1"/>
        <v>Tốt</v>
      </c>
    </row>
    <row r="23" spans="1:11" ht="16.5" x14ac:dyDescent="0.2">
      <c r="A23" s="49" t="s">
        <v>64</v>
      </c>
      <c r="B23" s="49"/>
      <c r="C23" s="49"/>
    </row>
  </sheetData>
  <mergeCells count="16">
    <mergeCell ref="A23:C2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1C2BC-17E6-4A0C-9A45-19F76362A927}">
  <dimension ref="A1:K17"/>
  <sheetViews>
    <sheetView topLeftCell="A9" workbookViewId="0">
      <selection activeCell="I15" sqref="I15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59" t="s">
        <v>0</v>
      </c>
      <c r="B1" s="59"/>
      <c r="C1" s="59"/>
      <c r="E1" s="60" t="s">
        <v>2</v>
      </c>
      <c r="F1" s="60"/>
      <c r="G1" s="60"/>
      <c r="H1" s="60"/>
      <c r="I1" s="60"/>
      <c r="J1" s="60"/>
      <c r="K1" s="60"/>
    </row>
    <row r="2" spans="1:11" ht="18.75" customHeight="1" x14ac:dyDescent="0.2">
      <c r="A2" s="61" t="s">
        <v>1</v>
      </c>
      <c r="B2" s="61"/>
      <c r="C2" s="61"/>
      <c r="E2" s="60" t="s">
        <v>3</v>
      </c>
      <c r="F2" s="60"/>
      <c r="G2" s="60"/>
      <c r="H2" s="60"/>
      <c r="I2" s="60"/>
      <c r="J2" s="60"/>
      <c r="K2" s="60"/>
    </row>
    <row r="3" spans="1:11" ht="18.75" customHeight="1" x14ac:dyDescent="0.2">
      <c r="A3" s="1"/>
    </row>
    <row r="5" spans="1:11" ht="18.75" customHeight="1" x14ac:dyDescent="0.2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8.75" customHeight="1" x14ac:dyDescent="0.2">
      <c r="A6" s="50" t="s">
        <v>241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8.75" customHeight="1" x14ac:dyDescent="0.2">
      <c r="A7" s="50" t="s">
        <v>21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10" spans="1:11" ht="18.75" customHeight="1" x14ac:dyDescent="0.2">
      <c r="A10" s="51" t="s">
        <v>5</v>
      </c>
      <c r="B10" s="53" t="s">
        <v>6</v>
      </c>
      <c r="C10" s="53" t="s">
        <v>7</v>
      </c>
      <c r="D10" s="53" t="s">
        <v>8</v>
      </c>
      <c r="E10" s="2" t="s">
        <v>9</v>
      </c>
      <c r="F10" s="2" t="s">
        <v>9</v>
      </c>
      <c r="G10" s="2" t="s">
        <v>9</v>
      </c>
      <c r="H10" s="55" t="s">
        <v>13</v>
      </c>
      <c r="I10" s="56"/>
      <c r="J10" s="55" t="s">
        <v>13</v>
      </c>
      <c r="K10" s="56"/>
    </row>
    <row r="11" spans="1:11" ht="33.75" customHeight="1" x14ac:dyDescent="0.2">
      <c r="A11" s="52"/>
      <c r="B11" s="54"/>
      <c r="C11" s="54"/>
      <c r="D11" s="54"/>
      <c r="E11" s="3" t="s">
        <v>10</v>
      </c>
      <c r="F11" s="3" t="s">
        <v>11</v>
      </c>
      <c r="G11" s="3" t="s">
        <v>12</v>
      </c>
      <c r="H11" s="57" t="s">
        <v>14</v>
      </c>
      <c r="I11" s="58"/>
      <c r="J11" s="57" t="s">
        <v>29</v>
      </c>
      <c r="K11" s="58"/>
    </row>
    <row r="12" spans="1:11" ht="18.75" customHeight="1" x14ac:dyDescent="0.2">
      <c r="A12" s="52"/>
      <c r="B12" s="54"/>
      <c r="C12" s="54"/>
      <c r="D12" s="54"/>
      <c r="E12" s="5"/>
      <c r="F12" s="5"/>
      <c r="G12" s="5"/>
      <c r="H12" s="2" t="s">
        <v>9</v>
      </c>
      <c r="I12" s="2" t="s">
        <v>15</v>
      </c>
      <c r="J12" s="2" t="s">
        <v>9</v>
      </c>
      <c r="K12" s="2" t="s">
        <v>15</v>
      </c>
    </row>
    <row r="13" spans="1:11" ht="18.75" customHeight="1" x14ac:dyDescent="0.2">
      <c r="A13" s="8">
        <v>1</v>
      </c>
      <c r="B13" s="22" t="s">
        <v>242</v>
      </c>
      <c r="C13" s="23" t="s">
        <v>243</v>
      </c>
      <c r="D13" s="24">
        <v>38264</v>
      </c>
      <c r="E13" s="25">
        <v>80</v>
      </c>
      <c r="F13" s="25">
        <v>80</v>
      </c>
      <c r="G13" s="25">
        <v>80</v>
      </c>
      <c r="H13" s="25">
        <v>80</v>
      </c>
      <c r="I13" s="12" t="str">
        <f t="shared" ref="I13:K15" si="0">IF(H13&gt;=90,"Xuất sắc",IF(H13&gt;=80,"Tốt", IF(H13&gt;=65,"Khá",IF(H13&gt;=50,"Trung bình", IF(H13&gt;=35, "Yếu", "Kém")))))</f>
        <v>Tốt</v>
      </c>
      <c r="J13" s="25">
        <v>80</v>
      </c>
      <c r="K13" s="12" t="str">
        <f t="shared" si="0"/>
        <v>Tốt</v>
      </c>
    </row>
    <row r="14" spans="1:11" ht="18.75" customHeight="1" x14ac:dyDescent="0.2">
      <c r="A14" s="8">
        <v>2</v>
      </c>
      <c r="B14" s="22" t="s">
        <v>244</v>
      </c>
      <c r="C14" s="23" t="s">
        <v>245</v>
      </c>
      <c r="D14" s="24">
        <v>38224</v>
      </c>
      <c r="E14" s="25">
        <v>90</v>
      </c>
      <c r="F14" s="25">
        <v>90</v>
      </c>
      <c r="G14" s="25">
        <v>90</v>
      </c>
      <c r="H14" s="25">
        <v>90</v>
      </c>
      <c r="I14" s="12" t="str">
        <f t="shared" si="0"/>
        <v>Xuất sắc</v>
      </c>
      <c r="J14" s="25">
        <v>90</v>
      </c>
      <c r="K14" s="12" t="str">
        <f t="shared" si="0"/>
        <v>Xuất sắc</v>
      </c>
    </row>
    <row r="15" spans="1:11" ht="18.75" customHeight="1" x14ac:dyDescent="0.2">
      <c r="A15" s="8">
        <v>3</v>
      </c>
      <c r="B15" s="22" t="s">
        <v>246</v>
      </c>
      <c r="C15" s="23" t="s">
        <v>247</v>
      </c>
      <c r="D15" s="24">
        <v>38027</v>
      </c>
      <c r="E15" s="25">
        <v>100</v>
      </c>
      <c r="F15" s="25">
        <v>100</v>
      </c>
      <c r="G15" s="25">
        <v>100</v>
      </c>
      <c r="H15" s="25">
        <v>100</v>
      </c>
      <c r="I15" s="12" t="str">
        <f t="shared" si="0"/>
        <v>Xuất sắc</v>
      </c>
      <c r="J15" s="25">
        <v>100</v>
      </c>
      <c r="K15" s="12" t="str">
        <f t="shared" si="0"/>
        <v>Xuất sắc</v>
      </c>
    </row>
    <row r="17" spans="1:3" ht="16.5" x14ac:dyDescent="0.2">
      <c r="A17" s="49" t="s">
        <v>248</v>
      </c>
      <c r="B17" s="49"/>
      <c r="C17" s="49"/>
    </row>
  </sheetData>
  <mergeCells count="16">
    <mergeCell ref="A17:C17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8403-41C8-4275-B789-21D1F127B4B2}">
  <dimension ref="A1:K20"/>
  <sheetViews>
    <sheetView topLeftCell="A3" workbookViewId="0">
      <selection activeCell="K18" sqref="K18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59" t="s">
        <v>0</v>
      </c>
      <c r="B1" s="59"/>
      <c r="C1" s="59"/>
      <c r="E1" s="60" t="s">
        <v>2</v>
      </c>
      <c r="F1" s="60"/>
      <c r="G1" s="60"/>
      <c r="H1" s="60"/>
      <c r="I1" s="60"/>
      <c r="J1" s="60"/>
      <c r="K1" s="60"/>
    </row>
    <row r="2" spans="1:11" ht="18.75" customHeight="1" x14ac:dyDescent="0.2">
      <c r="A2" s="61" t="s">
        <v>1</v>
      </c>
      <c r="B2" s="61"/>
      <c r="C2" s="61"/>
      <c r="E2" s="60" t="s">
        <v>3</v>
      </c>
      <c r="F2" s="60"/>
      <c r="G2" s="60"/>
      <c r="H2" s="60"/>
      <c r="I2" s="60"/>
      <c r="J2" s="60"/>
      <c r="K2" s="60"/>
    </row>
    <row r="3" spans="1:11" ht="18.75" customHeight="1" x14ac:dyDescent="0.2">
      <c r="A3" s="1"/>
    </row>
    <row r="5" spans="1:11" ht="18.75" customHeight="1" x14ac:dyDescent="0.2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8.75" customHeight="1" x14ac:dyDescent="0.2">
      <c r="A6" s="50" t="s">
        <v>249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8.75" customHeight="1" x14ac:dyDescent="0.2">
      <c r="A7" s="50" t="s">
        <v>21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10" spans="1:11" ht="18.75" customHeight="1" x14ac:dyDescent="0.2">
      <c r="A10" s="51" t="s">
        <v>5</v>
      </c>
      <c r="B10" s="53" t="s">
        <v>6</v>
      </c>
      <c r="C10" s="53" t="s">
        <v>7</v>
      </c>
      <c r="D10" s="53" t="s">
        <v>8</v>
      </c>
      <c r="E10" s="2" t="s">
        <v>9</v>
      </c>
      <c r="F10" s="2" t="s">
        <v>9</v>
      </c>
      <c r="G10" s="2" t="s">
        <v>9</v>
      </c>
      <c r="H10" s="55" t="s">
        <v>13</v>
      </c>
      <c r="I10" s="56"/>
      <c r="J10" s="55" t="s">
        <v>13</v>
      </c>
      <c r="K10" s="56"/>
    </row>
    <row r="11" spans="1:11" ht="33.75" customHeight="1" x14ac:dyDescent="0.2">
      <c r="A11" s="52"/>
      <c r="B11" s="54"/>
      <c r="C11" s="54"/>
      <c r="D11" s="54"/>
      <c r="E11" s="3" t="s">
        <v>10</v>
      </c>
      <c r="F11" s="3" t="s">
        <v>11</v>
      </c>
      <c r="G11" s="3" t="s">
        <v>12</v>
      </c>
      <c r="H11" s="57" t="s">
        <v>14</v>
      </c>
      <c r="I11" s="58"/>
      <c r="J11" s="57" t="s">
        <v>29</v>
      </c>
      <c r="K11" s="58"/>
    </row>
    <row r="12" spans="1:11" ht="18.75" customHeight="1" x14ac:dyDescent="0.2">
      <c r="A12" s="52"/>
      <c r="B12" s="54"/>
      <c r="C12" s="54"/>
      <c r="D12" s="54"/>
      <c r="E12" s="5"/>
      <c r="F12" s="5"/>
      <c r="G12" s="5"/>
      <c r="H12" s="2" t="s">
        <v>9</v>
      </c>
      <c r="I12" s="2" t="s">
        <v>15</v>
      </c>
      <c r="J12" s="2" t="s">
        <v>9</v>
      </c>
      <c r="K12" s="2" t="s">
        <v>15</v>
      </c>
    </row>
    <row r="13" spans="1:11" ht="18.75" customHeight="1" x14ac:dyDescent="0.2">
      <c r="A13" s="8">
        <v>1</v>
      </c>
      <c r="B13" s="22" t="s">
        <v>250</v>
      </c>
      <c r="C13" s="23" t="s">
        <v>251</v>
      </c>
      <c r="D13" s="24">
        <v>38101</v>
      </c>
      <c r="E13" s="25">
        <v>80</v>
      </c>
      <c r="F13" s="25">
        <v>90</v>
      </c>
      <c r="G13" s="25">
        <v>90</v>
      </c>
      <c r="H13" s="25">
        <v>90</v>
      </c>
      <c r="I13" s="12" t="str">
        <f t="shared" ref="I13:K18" si="0">IF(H13&gt;=90,"Xuất sắc",IF(H13&gt;=80,"Tốt", IF(H13&gt;=65,"Khá",IF(H13&gt;=50,"Trung bình", IF(H13&gt;=35, "Yếu", "Kém")))))</f>
        <v>Xuất sắc</v>
      </c>
      <c r="J13" s="25">
        <v>90</v>
      </c>
      <c r="K13" s="12" t="str">
        <f t="shared" si="0"/>
        <v>Xuất sắc</v>
      </c>
    </row>
    <row r="14" spans="1:11" ht="18.75" customHeight="1" x14ac:dyDescent="0.2">
      <c r="A14" s="8">
        <v>2</v>
      </c>
      <c r="B14" s="22" t="s">
        <v>252</v>
      </c>
      <c r="C14" s="23" t="s">
        <v>253</v>
      </c>
      <c r="D14" s="24">
        <v>38020</v>
      </c>
      <c r="E14" s="25">
        <v>70</v>
      </c>
      <c r="F14" s="25">
        <v>80</v>
      </c>
      <c r="G14" s="25">
        <v>70</v>
      </c>
      <c r="H14" s="25">
        <v>80</v>
      </c>
      <c r="I14" s="12" t="str">
        <f t="shared" si="0"/>
        <v>Tốt</v>
      </c>
      <c r="J14" s="25">
        <v>80</v>
      </c>
      <c r="K14" s="12" t="str">
        <f t="shared" si="0"/>
        <v>Tốt</v>
      </c>
    </row>
    <row r="15" spans="1:11" ht="18.75" customHeight="1" x14ac:dyDescent="0.2">
      <c r="A15" s="8">
        <v>3</v>
      </c>
      <c r="B15" s="22" t="s">
        <v>254</v>
      </c>
      <c r="C15" s="23" t="s">
        <v>255</v>
      </c>
      <c r="D15" s="24">
        <v>38304</v>
      </c>
      <c r="E15" s="25">
        <v>92</v>
      </c>
      <c r="F15" s="25">
        <v>92</v>
      </c>
      <c r="G15" s="25">
        <v>92</v>
      </c>
      <c r="H15" s="25">
        <v>92</v>
      </c>
      <c r="I15" s="12" t="str">
        <f t="shared" si="0"/>
        <v>Xuất sắc</v>
      </c>
      <c r="J15" s="25">
        <v>92</v>
      </c>
      <c r="K15" s="12" t="str">
        <f t="shared" si="0"/>
        <v>Xuất sắc</v>
      </c>
    </row>
    <row r="16" spans="1:11" ht="18.75" customHeight="1" x14ac:dyDescent="0.2">
      <c r="A16" s="8">
        <v>4</v>
      </c>
      <c r="B16" s="22" t="s">
        <v>256</v>
      </c>
      <c r="C16" s="23" t="s">
        <v>257</v>
      </c>
      <c r="D16" s="24">
        <v>38193</v>
      </c>
      <c r="E16" s="25">
        <v>80</v>
      </c>
      <c r="F16" s="25">
        <v>90</v>
      </c>
      <c r="G16" s="25">
        <v>90</v>
      </c>
      <c r="H16" s="25">
        <v>90</v>
      </c>
      <c r="I16" s="12" t="str">
        <f t="shared" si="0"/>
        <v>Xuất sắc</v>
      </c>
      <c r="J16" s="25">
        <v>90</v>
      </c>
      <c r="K16" s="12" t="str">
        <f t="shared" si="0"/>
        <v>Xuất sắc</v>
      </c>
    </row>
    <row r="17" spans="1:11" ht="18.75" customHeight="1" x14ac:dyDescent="0.2">
      <c r="A17" s="8">
        <v>5</v>
      </c>
      <c r="B17" s="22" t="s">
        <v>258</v>
      </c>
      <c r="C17" s="23" t="s">
        <v>259</v>
      </c>
      <c r="D17" s="24">
        <v>38195</v>
      </c>
      <c r="E17" s="25">
        <v>90</v>
      </c>
      <c r="F17" s="25">
        <v>90</v>
      </c>
      <c r="G17" s="25">
        <v>90</v>
      </c>
      <c r="H17" s="25">
        <v>90</v>
      </c>
      <c r="I17" s="12" t="str">
        <f t="shared" si="0"/>
        <v>Xuất sắc</v>
      </c>
      <c r="J17" s="25">
        <v>90</v>
      </c>
      <c r="K17" s="12" t="str">
        <f t="shared" si="0"/>
        <v>Xuất sắc</v>
      </c>
    </row>
    <row r="18" spans="1:11" ht="18.75" customHeight="1" x14ac:dyDescent="0.2">
      <c r="A18" s="8">
        <v>6</v>
      </c>
      <c r="B18" s="22" t="s">
        <v>260</v>
      </c>
      <c r="C18" s="23" t="s">
        <v>261</v>
      </c>
      <c r="D18" s="24">
        <v>38007</v>
      </c>
      <c r="E18" s="25">
        <v>90</v>
      </c>
      <c r="F18" s="25">
        <v>90</v>
      </c>
      <c r="G18" s="25">
        <v>90</v>
      </c>
      <c r="H18" s="25">
        <v>90</v>
      </c>
      <c r="I18" s="12" t="str">
        <f t="shared" si="0"/>
        <v>Xuất sắc</v>
      </c>
      <c r="J18" s="25">
        <v>90</v>
      </c>
      <c r="K18" s="12" t="str">
        <f t="shared" si="0"/>
        <v>Xuất sắc</v>
      </c>
    </row>
    <row r="19" spans="1:11" ht="18.75" customHeight="1" x14ac:dyDescent="0.2">
      <c r="B19" s="30"/>
      <c r="C19" s="31"/>
      <c r="D19" s="32"/>
      <c r="E19" s="33"/>
      <c r="F19" s="33"/>
      <c r="G19" s="33"/>
      <c r="H19" s="33"/>
      <c r="I19" s="33"/>
      <c r="J19" s="33"/>
      <c r="K19" s="19"/>
    </row>
    <row r="20" spans="1:11" ht="16.5" x14ac:dyDescent="0.2">
      <c r="A20" s="49" t="s">
        <v>68</v>
      </c>
      <c r="B20" s="49"/>
      <c r="C20" s="49"/>
    </row>
  </sheetData>
  <mergeCells count="16">
    <mergeCell ref="A20:C20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E1:K1"/>
    <mergeCell ref="A2:C2"/>
    <mergeCell ref="E2:K2"/>
    <mergeCell ref="A5:K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3B67B-CC26-4F3D-9B12-F851004EE056}">
  <dimension ref="A1:K20"/>
  <sheetViews>
    <sheetView topLeftCell="A3" workbookViewId="0">
      <selection activeCell="K17" sqref="K17"/>
    </sheetView>
  </sheetViews>
  <sheetFormatPr defaultColWidth="14.375" defaultRowHeight="18.75" customHeight="1" x14ac:dyDescent="0.2"/>
  <cols>
    <col min="1" max="1" width="4.75" bestFit="1" customWidth="1"/>
    <col min="2" max="2" width="8.875" bestFit="1" customWidth="1"/>
    <col min="3" max="3" width="21.625" customWidth="1"/>
    <col min="4" max="4" width="9.875" bestFit="1" customWidth="1"/>
    <col min="5" max="5" width="6.875" bestFit="1" customWidth="1"/>
    <col min="6" max="8" width="5.375" bestFit="1" customWidth="1"/>
    <col min="9" max="9" width="8.875" bestFit="1" customWidth="1"/>
    <col min="10" max="10" width="5.375" bestFit="1" customWidth="1"/>
    <col min="11" max="11" width="8.875" bestFit="1" customWidth="1"/>
  </cols>
  <sheetData>
    <row r="1" spans="1:11" ht="18.75" customHeight="1" x14ac:dyDescent="0.2">
      <c r="A1" s="59" t="s">
        <v>0</v>
      </c>
      <c r="B1" s="59"/>
      <c r="C1" s="59"/>
      <c r="E1" s="60" t="s">
        <v>2</v>
      </c>
      <c r="F1" s="60"/>
      <c r="G1" s="60"/>
      <c r="H1" s="60"/>
      <c r="I1" s="60"/>
      <c r="J1" s="60"/>
      <c r="K1" s="60"/>
    </row>
    <row r="2" spans="1:11" ht="18.75" customHeight="1" x14ac:dyDescent="0.2">
      <c r="A2" s="61" t="s">
        <v>1</v>
      </c>
      <c r="B2" s="61"/>
      <c r="C2" s="61"/>
      <c r="E2" s="60" t="s">
        <v>3</v>
      </c>
      <c r="F2" s="60"/>
      <c r="G2" s="60"/>
      <c r="H2" s="60"/>
      <c r="I2" s="60"/>
      <c r="J2" s="60"/>
      <c r="K2" s="60"/>
    </row>
    <row r="3" spans="1:11" ht="18.75" customHeight="1" x14ac:dyDescent="0.2">
      <c r="A3" s="1"/>
    </row>
    <row r="5" spans="1:11" ht="18.75" customHeight="1" x14ac:dyDescent="0.2">
      <c r="A5" s="50" t="s">
        <v>4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8.75" customHeight="1" x14ac:dyDescent="0.2">
      <c r="A6" s="50" t="s">
        <v>275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8.75" customHeight="1" x14ac:dyDescent="0.2">
      <c r="A7" s="50" t="s">
        <v>21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10" spans="1:11" ht="18.75" customHeight="1" x14ac:dyDescent="0.2">
      <c r="A10" s="51" t="s">
        <v>5</v>
      </c>
      <c r="B10" s="53" t="s">
        <v>6</v>
      </c>
      <c r="C10" s="53" t="s">
        <v>7</v>
      </c>
      <c r="D10" s="53" t="s">
        <v>8</v>
      </c>
      <c r="E10" s="2" t="s">
        <v>9</v>
      </c>
      <c r="F10" s="2" t="s">
        <v>9</v>
      </c>
      <c r="G10" s="2" t="s">
        <v>9</v>
      </c>
      <c r="H10" s="55" t="s">
        <v>13</v>
      </c>
      <c r="I10" s="56"/>
      <c r="J10" s="55" t="s">
        <v>13</v>
      </c>
      <c r="K10" s="56"/>
    </row>
    <row r="11" spans="1:11" ht="33.75" customHeight="1" x14ac:dyDescent="0.2">
      <c r="A11" s="52"/>
      <c r="B11" s="54"/>
      <c r="C11" s="54"/>
      <c r="D11" s="54"/>
      <c r="E11" s="3" t="s">
        <v>10</v>
      </c>
      <c r="F11" s="3" t="s">
        <v>11</v>
      </c>
      <c r="G11" s="3" t="s">
        <v>12</v>
      </c>
      <c r="H11" s="57" t="s">
        <v>14</v>
      </c>
      <c r="I11" s="58"/>
      <c r="J11" s="57" t="s">
        <v>29</v>
      </c>
      <c r="K11" s="58"/>
    </row>
    <row r="12" spans="1:11" ht="18.75" customHeight="1" x14ac:dyDescent="0.2">
      <c r="A12" s="52"/>
      <c r="B12" s="54"/>
      <c r="C12" s="54"/>
      <c r="D12" s="54"/>
      <c r="E12" s="5"/>
      <c r="F12" s="5"/>
      <c r="G12" s="5"/>
      <c r="H12" s="2" t="s">
        <v>9</v>
      </c>
      <c r="I12" s="2" t="s">
        <v>15</v>
      </c>
      <c r="J12" s="2" t="s">
        <v>9</v>
      </c>
      <c r="K12" s="2" t="s">
        <v>15</v>
      </c>
    </row>
    <row r="13" spans="1:11" ht="18.75" customHeight="1" x14ac:dyDescent="0.2">
      <c r="A13" s="8">
        <v>1</v>
      </c>
      <c r="B13" s="22" t="s">
        <v>262</v>
      </c>
      <c r="C13" s="23" t="s">
        <v>263</v>
      </c>
      <c r="D13" s="24">
        <v>38233</v>
      </c>
      <c r="E13" s="25">
        <v>90</v>
      </c>
      <c r="F13" s="25">
        <v>90</v>
      </c>
      <c r="G13" s="25">
        <v>90</v>
      </c>
      <c r="H13" s="25">
        <v>90</v>
      </c>
      <c r="I13" s="12" t="str">
        <f t="shared" ref="I13:K18" si="0">IF(H13&gt;=90,"Xuất sắc",IF(H13&gt;=80,"Tốt", IF(H13&gt;=65,"Khá",IF(H13&gt;=50,"Trung bình", IF(H13&gt;=35, "Yếu", "Kém")))))</f>
        <v>Xuất sắc</v>
      </c>
      <c r="J13" s="25">
        <v>90</v>
      </c>
      <c r="K13" s="12" t="str">
        <f t="shared" si="0"/>
        <v>Xuất sắc</v>
      </c>
    </row>
    <row r="14" spans="1:11" ht="18.75" customHeight="1" x14ac:dyDescent="0.2">
      <c r="A14" s="8">
        <v>2</v>
      </c>
      <c r="B14" s="22" t="s">
        <v>264</v>
      </c>
      <c r="C14" s="23" t="s">
        <v>265</v>
      </c>
      <c r="D14" s="24">
        <v>37953</v>
      </c>
      <c r="E14" s="25">
        <v>80</v>
      </c>
      <c r="F14" s="25">
        <v>80</v>
      </c>
      <c r="G14" s="25">
        <v>80</v>
      </c>
      <c r="H14" s="25">
        <v>80</v>
      </c>
      <c r="I14" s="12" t="str">
        <f t="shared" si="0"/>
        <v>Tốt</v>
      </c>
      <c r="J14" s="25">
        <v>80</v>
      </c>
      <c r="K14" s="12" t="str">
        <f t="shared" si="0"/>
        <v>Tốt</v>
      </c>
    </row>
    <row r="15" spans="1:11" ht="18.75" customHeight="1" x14ac:dyDescent="0.2">
      <c r="A15" s="8">
        <v>3</v>
      </c>
      <c r="B15" s="22" t="s">
        <v>266</v>
      </c>
      <c r="C15" s="23" t="s">
        <v>267</v>
      </c>
      <c r="D15" s="24">
        <v>38326</v>
      </c>
      <c r="E15" s="25">
        <v>90</v>
      </c>
      <c r="F15" s="25">
        <v>90</v>
      </c>
      <c r="G15" s="25">
        <v>90</v>
      </c>
      <c r="H15" s="25">
        <v>90</v>
      </c>
      <c r="I15" s="12" t="str">
        <f t="shared" si="0"/>
        <v>Xuất sắc</v>
      </c>
      <c r="J15" s="25">
        <v>90</v>
      </c>
      <c r="K15" s="12" t="str">
        <f t="shared" si="0"/>
        <v>Xuất sắc</v>
      </c>
    </row>
    <row r="16" spans="1:11" ht="18.75" customHeight="1" x14ac:dyDescent="0.2">
      <c r="A16" s="8">
        <v>4</v>
      </c>
      <c r="B16" s="22" t="s">
        <v>268</v>
      </c>
      <c r="C16" s="23" t="s">
        <v>269</v>
      </c>
      <c r="D16" s="24">
        <v>38091</v>
      </c>
      <c r="E16" s="25">
        <v>80</v>
      </c>
      <c r="F16" s="25">
        <v>80</v>
      </c>
      <c r="G16" s="25">
        <v>80</v>
      </c>
      <c r="H16" s="25">
        <v>80</v>
      </c>
      <c r="I16" s="12" t="str">
        <f t="shared" si="0"/>
        <v>Tốt</v>
      </c>
      <c r="J16" s="25">
        <v>80</v>
      </c>
      <c r="K16" s="12" t="str">
        <f t="shared" si="0"/>
        <v>Tốt</v>
      </c>
    </row>
    <row r="17" spans="1:11" ht="18.75" customHeight="1" x14ac:dyDescent="0.2">
      <c r="A17" s="8">
        <v>5</v>
      </c>
      <c r="B17" s="22" t="s">
        <v>270</v>
      </c>
      <c r="C17" s="23" t="s">
        <v>271</v>
      </c>
      <c r="D17" s="24">
        <v>38019</v>
      </c>
      <c r="E17" s="25">
        <v>90</v>
      </c>
      <c r="F17" s="25">
        <v>90</v>
      </c>
      <c r="G17" s="25">
        <v>90</v>
      </c>
      <c r="H17" s="25">
        <v>90</v>
      </c>
      <c r="I17" s="12" t="str">
        <f t="shared" si="0"/>
        <v>Xuất sắc</v>
      </c>
      <c r="J17" s="25">
        <v>90</v>
      </c>
      <c r="K17" s="12" t="str">
        <f t="shared" si="0"/>
        <v>Xuất sắc</v>
      </c>
    </row>
    <row r="18" spans="1:11" ht="18.75" customHeight="1" x14ac:dyDescent="0.2">
      <c r="A18" s="8">
        <v>6</v>
      </c>
      <c r="B18" s="22" t="s">
        <v>272</v>
      </c>
      <c r="C18" s="23" t="s">
        <v>273</v>
      </c>
      <c r="D18" s="24">
        <v>38351</v>
      </c>
      <c r="E18" s="25">
        <v>90</v>
      </c>
      <c r="F18" s="25">
        <v>90</v>
      </c>
      <c r="G18" s="25">
        <v>90</v>
      </c>
      <c r="H18" s="25">
        <v>90</v>
      </c>
      <c r="I18" s="12" t="str">
        <f t="shared" si="0"/>
        <v>Xuất sắc</v>
      </c>
      <c r="J18" s="25">
        <v>90</v>
      </c>
      <c r="K18" s="12" t="str">
        <f t="shared" si="0"/>
        <v>Xuất sắc</v>
      </c>
    </row>
    <row r="19" spans="1:11" ht="18.75" customHeight="1" x14ac:dyDescent="0.2">
      <c r="B19" s="30"/>
      <c r="C19" s="31"/>
      <c r="D19" s="32"/>
      <c r="E19" s="33"/>
      <c r="F19" s="33"/>
      <c r="G19" s="33"/>
      <c r="H19" s="33"/>
      <c r="I19" s="33"/>
      <c r="J19" s="33"/>
      <c r="K19" s="19"/>
    </row>
    <row r="20" spans="1:11" ht="16.5" x14ac:dyDescent="0.2">
      <c r="A20" s="49" t="s">
        <v>274</v>
      </c>
      <c r="B20" s="49"/>
      <c r="C20" s="49"/>
    </row>
  </sheetData>
  <mergeCells count="16">
    <mergeCell ref="A6:K6"/>
    <mergeCell ref="A1:C1"/>
    <mergeCell ref="E1:K1"/>
    <mergeCell ref="A2:C2"/>
    <mergeCell ref="E2:K2"/>
    <mergeCell ref="A5:K5"/>
    <mergeCell ref="A20:C20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K66CN</vt:lpstr>
      <vt:lpstr>K67CN</vt:lpstr>
      <vt:lpstr>K67CS1</vt:lpstr>
      <vt:lpstr>K67CS2</vt:lpstr>
      <vt:lpstr>K67CS3</vt:lpstr>
      <vt:lpstr>K67CS4</vt:lpstr>
      <vt:lpstr>K67IS</vt:lpstr>
      <vt:lpstr>K67IT1</vt:lpstr>
      <vt:lpstr>K67IT2</vt:lpstr>
      <vt:lpstr>K67IT15</vt:lpstr>
      <vt:lpstr>K67IT20</vt:lpstr>
      <vt:lpstr>Thống kê khoa CNTT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Nguyễn Thị Huế</cp:lastModifiedBy>
  <dcterms:created xsi:type="dcterms:W3CDTF">2015-06-05T18:17:20Z</dcterms:created>
  <dcterms:modified xsi:type="dcterms:W3CDTF">2026-01-26T10:31:08Z</dcterms:modified>
</cp:coreProperties>
</file>